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730" windowHeight="10005" activeTab="5"/>
  </bookViews>
  <sheets>
    <sheet name="Stamgegevens" sheetId="1" r:id="rId1"/>
    <sheet name="Speelschema" sheetId="13" r:id="rId2"/>
    <sheet name="Scores speeldag 1" sheetId="2" r:id="rId3"/>
    <sheet name="Stand speeldag 1 - Poule A" sheetId="3" r:id="rId4"/>
    <sheet name="Dagprijs speeldag 1" sheetId="11" r:id="rId5"/>
    <sheet name="Scores speeldag 2" sheetId="4" r:id="rId6"/>
    <sheet name="Stand speeldag 2 - Poule A" sheetId="5" r:id="rId7"/>
    <sheet name="Dagprijs speeldag 2" sheetId="10" r:id="rId8"/>
    <sheet name="Scores speeldag 3" sheetId="6" r:id="rId9"/>
    <sheet name="Stand speeldag 3 - Poule A" sheetId="7" r:id="rId10"/>
    <sheet name="Dagprijs speeldag 3" sheetId="9" r:id="rId11"/>
    <sheet name="Totaalstand" sheetId="8" r:id="rId12"/>
    <sheet name="Eindstand" sheetId="12" r:id="rId13"/>
  </sheets>
  <definedNames>
    <definedName name="_xlnm._FilterDatabase" localSheetId="4" hidden="1">'Dagprijs speeldag 1'!$A$5:$E$17</definedName>
    <definedName name="_xlnm._FilterDatabase" localSheetId="7" hidden="1">'Dagprijs speeldag 2'!$A$5:$E$17</definedName>
    <definedName name="_xlnm._FilterDatabase" localSheetId="10" hidden="1">'Dagprijs speeldag 3'!$A$5:$E$17</definedName>
    <definedName name="_xlnm._FilterDatabase" localSheetId="12" hidden="1">Eindstand!$A$6:$E$18</definedName>
    <definedName name="_xlnm.Print_Area" localSheetId="4">'Dagprijs speeldag 1'!$A$2:$E$17</definedName>
    <definedName name="_xlnm.Print_Area" localSheetId="7">'Dagprijs speeldag 2'!$A$2:$E$17</definedName>
    <definedName name="_xlnm.Print_Area" localSheetId="10">'Dagprijs speeldag 3'!$A$2:$E$17</definedName>
    <definedName name="_xlnm.Print_Area" localSheetId="12">Eindstand!$A$2:$E$18</definedName>
    <definedName name="_xlnm.Print_Area" localSheetId="2">'Scores speeldag 1'!$A$2:$N$44</definedName>
    <definedName name="_xlnm.Print_Area" localSheetId="5">'Scores speeldag 2'!$A$2:$N$44</definedName>
    <definedName name="_xlnm.Print_Area" localSheetId="8">'Scores speeldag 3'!$A$2:$N$44</definedName>
    <definedName name="_xlnm.Print_Area" localSheetId="1">Speelschema!$A$1:$G$36</definedName>
    <definedName name="_xlnm.Print_Area" localSheetId="0">Stamgegevens!$A$1:$G$16</definedName>
    <definedName name="_xlnm.Print_Area" localSheetId="3">'Stand speeldag 1 - Poule A'!$A$2:$M$45</definedName>
    <definedName name="_xlnm.Print_Area" localSheetId="6">'Stand speeldag 2 - Poule A'!$A$2:$M$45</definedName>
    <definedName name="_xlnm.Print_Area" localSheetId="9">'Stand speeldag 3 - Poule A'!$A$2:$M$45</definedName>
    <definedName name="_xlnm.Print_Area" localSheetId="11">Totaalstand!$A$2:$M$28</definedName>
    <definedName name="Datum1">Stamgegevens!$C$5</definedName>
    <definedName name="Datum2">Stamgegevens!$C$6</definedName>
    <definedName name="Datum3">Stamgegevens!$C$7</definedName>
    <definedName name="Datum4">Stamgegevens!$C$8</definedName>
    <definedName name="Datum5">Stamgegevens!$C$9</definedName>
    <definedName name="Datum6">Stamgegevens!$C$10</definedName>
    <definedName name="Jaar">Stamgegevens!$A$5</definedName>
    <definedName name="Lokatie1">Stamgegevens!$D$5</definedName>
    <definedName name="Lokatie2">Stamgegevens!$D$6</definedName>
    <definedName name="Lokatie3">Stamgegevens!$D$7</definedName>
    <definedName name="Lokatie4">Stamgegevens!$D$8</definedName>
    <definedName name="Lokatie5">Stamgegevens!$D$9</definedName>
    <definedName name="Lokatie6">Stamgegevens!$D$10</definedName>
    <definedName name="TeamA1">Stamgegevens!$G$5</definedName>
    <definedName name="TeamA2">Stamgegevens!$G$6</definedName>
    <definedName name="TeamA3">Stamgegevens!$G$7</definedName>
    <definedName name="TeamA4">Stamgegevens!$G$8</definedName>
    <definedName name="TeamB1">Stamgegevens!$G$9</definedName>
    <definedName name="TeamB2">Stamgegevens!$G$10</definedName>
    <definedName name="TeamB3">Stamgegevens!$G$11</definedName>
    <definedName name="TeamB4">Stamgegevens!$G$12</definedName>
    <definedName name="TeamC1">Stamgegevens!$G$13</definedName>
    <definedName name="TeamC2">Stamgegevens!$G$14</definedName>
    <definedName name="TeamC3">Stamgegevens!$G$15</definedName>
    <definedName name="TeamC4">Stamgegevens!$G$16</definedName>
  </definedNames>
  <calcPr calcId="125725"/>
</workbook>
</file>

<file path=xl/calcChain.xml><?xml version="1.0" encoding="utf-8"?>
<calcChain xmlns="http://schemas.openxmlformats.org/spreadsheetml/2006/main">
  <c r="C1" i="13"/>
  <c r="F36"/>
  <c r="G36" s="1"/>
  <c r="F34"/>
  <c r="G34" s="1"/>
  <c r="F32"/>
  <c r="G32" s="1"/>
  <c r="F22"/>
  <c r="G22" s="1"/>
  <c r="F6"/>
  <c r="G6" s="1"/>
  <c r="F14"/>
  <c r="G14" s="1"/>
  <c r="C36"/>
  <c r="C34"/>
  <c r="C32"/>
  <c r="C6"/>
  <c r="C22"/>
  <c r="C14"/>
  <c r="B33" i="7"/>
  <c r="B19"/>
  <c r="B5"/>
  <c r="B33" i="5"/>
  <c r="B19"/>
  <c r="B5"/>
  <c r="B33" i="3"/>
  <c r="B19"/>
  <c r="B5"/>
  <c r="A16" i="6"/>
  <c r="A15"/>
  <c r="A14" i="7" s="1"/>
  <c r="A14" i="6"/>
  <c r="A13"/>
  <c r="A27" s="1"/>
  <c r="A12"/>
  <c r="A11"/>
  <c r="A25" s="1"/>
  <c r="A10"/>
  <c r="A9"/>
  <c r="H9" s="1"/>
  <c r="A16" i="4"/>
  <c r="A15"/>
  <c r="H15" s="1"/>
  <c r="A14"/>
  <c r="H14" s="1"/>
  <c r="A13"/>
  <c r="A12"/>
  <c r="H12" s="1"/>
  <c r="A11"/>
  <c r="A10"/>
  <c r="A24" s="1"/>
  <c r="A9"/>
  <c r="A2" i="9"/>
  <c r="A2" i="10"/>
  <c r="A2" i="11"/>
  <c r="B2" i="7"/>
  <c r="B2" i="5"/>
  <c r="B2" i="3"/>
  <c r="A2" i="6"/>
  <c r="A2" i="4"/>
  <c r="A2" i="2"/>
  <c r="A1" i="12"/>
  <c r="B1" i="8"/>
  <c r="A1" i="9"/>
  <c r="A1" i="10"/>
  <c r="A1" i="11"/>
  <c r="B1" i="7"/>
  <c r="B1" i="5"/>
  <c r="B1" i="3"/>
  <c r="A1" i="6"/>
  <c r="A1" i="4"/>
  <c r="A1" i="2"/>
  <c r="A1" i="1"/>
  <c r="K9" i="2"/>
  <c r="K10"/>
  <c r="K11"/>
  <c r="K12"/>
  <c r="K13"/>
  <c r="K14"/>
  <c r="K15"/>
  <c r="K16"/>
  <c r="N37"/>
  <c r="M36" i="3"/>
  <c r="N38" i="2"/>
  <c r="N39"/>
  <c r="N40"/>
  <c r="N41"/>
  <c r="M40" i="3"/>
  <c r="N42" i="2"/>
  <c r="M41" i="3"/>
  <c r="N43" i="2"/>
  <c r="M42" i="3"/>
  <c r="N44" i="2"/>
  <c r="N37" i="4"/>
  <c r="N38"/>
  <c r="M37" i="5"/>
  <c r="N39" i="4"/>
  <c r="M38" i="5"/>
  <c r="N40" i="4"/>
  <c r="N41"/>
  <c r="N42"/>
  <c r="M41" i="5"/>
  <c r="N43" i="4"/>
  <c r="N44"/>
  <c r="M43" i="5"/>
  <c r="G37" i="6"/>
  <c r="G38"/>
  <c r="M37" i="7"/>
  <c r="G39" i="6"/>
  <c r="G40"/>
  <c r="G41"/>
  <c r="M40" i="7"/>
  <c r="G42" i="6"/>
  <c r="G43"/>
  <c r="G44"/>
  <c r="K37" i="2"/>
  <c r="K38"/>
  <c r="K39"/>
  <c r="K40"/>
  <c r="K41"/>
  <c r="K42"/>
  <c r="K43"/>
  <c r="K44"/>
  <c r="K37" i="4"/>
  <c r="K38"/>
  <c r="K39"/>
  <c r="K40"/>
  <c r="K41"/>
  <c r="K42"/>
  <c r="K43"/>
  <c r="K44"/>
  <c r="D37" i="6"/>
  <c r="D38"/>
  <c r="D39"/>
  <c r="D40"/>
  <c r="D41"/>
  <c r="D42"/>
  <c r="D43"/>
  <c r="D44"/>
  <c r="M37" i="2"/>
  <c r="M38"/>
  <c r="J37" i="3"/>
  <c r="M39" i="2"/>
  <c r="J38" i="3"/>
  <c r="M40" i="2"/>
  <c r="M41"/>
  <c r="J40" i="3"/>
  <c r="M42" i="2"/>
  <c r="M43"/>
  <c r="M44"/>
  <c r="G37" i="4"/>
  <c r="G38"/>
  <c r="G39"/>
  <c r="J38" i="5"/>
  <c r="G40" i="4"/>
  <c r="G41"/>
  <c r="G42"/>
  <c r="J41" i="5"/>
  <c r="G43" i="4"/>
  <c r="G44"/>
  <c r="N37" i="6"/>
  <c r="N38"/>
  <c r="J37" i="7"/>
  <c r="N39" i="6"/>
  <c r="J38" i="7"/>
  <c r="N40" i="6"/>
  <c r="N41"/>
  <c r="N42"/>
  <c r="J41" i="7"/>
  <c r="N43" i="6"/>
  <c r="N44"/>
  <c r="L37" i="2"/>
  <c r="L38"/>
  <c r="L39"/>
  <c r="L40"/>
  <c r="L41"/>
  <c r="L42"/>
  <c r="L43"/>
  <c r="L44"/>
  <c r="D37" i="4"/>
  <c r="D38"/>
  <c r="D39"/>
  <c r="D40"/>
  <c r="D41"/>
  <c r="D42"/>
  <c r="D43"/>
  <c r="D44"/>
  <c r="K37" i="6"/>
  <c r="K38"/>
  <c r="K39"/>
  <c r="K40"/>
  <c r="K41"/>
  <c r="K42"/>
  <c r="K43"/>
  <c r="K44"/>
  <c r="G37" i="2"/>
  <c r="G38"/>
  <c r="G37" i="3"/>
  <c r="G39" i="2"/>
  <c r="G40"/>
  <c r="G39" i="3"/>
  <c r="G41" i="2"/>
  <c r="G42"/>
  <c r="G41" i="3"/>
  <c r="G43" i="2"/>
  <c r="G42" i="3"/>
  <c r="G44" i="2"/>
  <c r="M37" i="4"/>
  <c r="M38"/>
  <c r="G37" i="5"/>
  <c r="M39" i="4"/>
  <c r="M40"/>
  <c r="M41"/>
  <c r="G40" i="5"/>
  <c r="M42" i="4"/>
  <c r="M43"/>
  <c r="M44"/>
  <c r="M37" i="6"/>
  <c r="M38"/>
  <c r="G37" i="7"/>
  <c r="M39" i="6"/>
  <c r="G38" i="7"/>
  <c r="M40" i="6"/>
  <c r="M41"/>
  <c r="G40" i="7"/>
  <c r="M42" i="6"/>
  <c r="G41" i="7"/>
  <c r="M43" i="6"/>
  <c r="M44"/>
  <c r="D37" i="2"/>
  <c r="D38"/>
  <c r="D39"/>
  <c r="D40"/>
  <c r="D41"/>
  <c r="D42"/>
  <c r="D43"/>
  <c r="D44"/>
  <c r="L37" i="4"/>
  <c r="L38"/>
  <c r="L39"/>
  <c r="L40"/>
  <c r="L41"/>
  <c r="L42"/>
  <c r="L43"/>
  <c r="L44"/>
  <c r="L37" i="6"/>
  <c r="L38"/>
  <c r="L39"/>
  <c r="L40"/>
  <c r="L41"/>
  <c r="L42"/>
  <c r="L43"/>
  <c r="L44"/>
  <c r="F37" i="2"/>
  <c r="D36" i="3"/>
  <c r="F38" i="2"/>
  <c r="F39"/>
  <c r="F40"/>
  <c r="F41"/>
  <c r="D40" i="3"/>
  <c r="F42" i="2"/>
  <c r="F43"/>
  <c r="F44"/>
  <c r="D43" i="3"/>
  <c r="F37" i="4"/>
  <c r="F38"/>
  <c r="F39"/>
  <c r="F40"/>
  <c r="D39" i="5"/>
  <c r="F41" i="4"/>
  <c r="F42"/>
  <c r="D41" i="5"/>
  <c r="F43" i="4"/>
  <c r="D42" i="5"/>
  <c r="F44" i="4"/>
  <c r="D43" i="5"/>
  <c r="F37" i="6"/>
  <c r="F38"/>
  <c r="F39"/>
  <c r="F40"/>
  <c r="D39" i="7"/>
  <c r="F41" i="6"/>
  <c r="D40" i="7"/>
  <c r="F42" i="6"/>
  <c r="F43"/>
  <c r="D42" i="7"/>
  <c r="F44" i="6"/>
  <c r="D43" i="7"/>
  <c r="E37" i="2"/>
  <c r="E38"/>
  <c r="E39"/>
  <c r="E40"/>
  <c r="E41"/>
  <c r="E42"/>
  <c r="E43"/>
  <c r="E44"/>
  <c r="E37" i="4"/>
  <c r="E38"/>
  <c r="E39"/>
  <c r="E40"/>
  <c r="E41"/>
  <c r="E42"/>
  <c r="E43"/>
  <c r="E44"/>
  <c r="E37" i="6"/>
  <c r="E38"/>
  <c r="E39"/>
  <c r="E40"/>
  <c r="E41"/>
  <c r="E42"/>
  <c r="E43"/>
  <c r="E44"/>
  <c r="N23" i="2"/>
  <c r="M22" i="3"/>
  <c r="N24" i="2"/>
  <c r="M23" i="3"/>
  <c r="N25" i="2"/>
  <c r="N26"/>
  <c r="M25" i="3"/>
  <c r="N27" i="2"/>
  <c r="N28"/>
  <c r="N29"/>
  <c r="M28" i="3"/>
  <c r="N30" i="2"/>
  <c r="N23" i="4"/>
  <c r="M22" i="5"/>
  <c r="N24" i="4"/>
  <c r="M23" i="5"/>
  <c r="N25" i="4"/>
  <c r="N26"/>
  <c r="N27"/>
  <c r="M26" i="5"/>
  <c r="N28" i="4"/>
  <c r="M27" i="5"/>
  <c r="N29" i="4"/>
  <c r="M28" i="5"/>
  <c r="N30" i="4"/>
  <c r="M29" i="5"/>
  <c r="G23" i="6"/>
  <c r="G24"/>
  <c r="M23" i="7"/>
  <c r="G25" i="6"/>
  <c r="G26"/>
  <c r="G27"/>
  <c r="M26" i="7"/>
  <c r="G28" i="6"/>
  <c r="M27" i="7"/>
  <c r="G29" i="6"/>
  <c r="G30"/>
  <c r="M29" i="7"/>
  <c r="K23" i="2"/>
  <c r="K24"/>
  <c r="K25"/>
  <c r="K26"/>
  <c r="K27"/>
  <c r="K28"/>
  <c r="K29"/>
  <c r="K30"/>
  <c r="K23" i="4"/>
  <c r="K24"/>
  <c r="K25"/>
  <c r="K26"/>
  <c r="K27"/>
  <c r="K28"/>
  <c r="K29"/>
  <c r="K30"/>
  <c r="D23" i="6"/>
  <c r="D24"/>
  <c r="D25"/>
  <c r="D26"/>
  <c r="D27"/>
  <c r="D28"/>
  <c r="D29"/>
  <c r="D30"/>
  <c r="M23" i="2"/>
  <c r="J22" i="3"/>
  <c r="M24" i="2"/>
  <c r="M25"/>
  <c r="J24" i="3"/>
  <c r="M26" i="2"/>
  <c r="J25" i="3"/>
  <c r="M27" i="2"/>
  <c r="J26" i="3"/>
  <c r="M28" i="2"/>
  <c r="M29"/>
  <c r="J28" i="3"/>
  <c r="M30" i="2"/>
  <c r="G23" i="4"/>
  <c r="G24"/>
  <c r="G25"/>
  <c r="J24" i="5"/>
  <c r="G26" i="4"/>
  <c r="J25" i="5"/>
  <c r="G27" i="4"/>
  <c r="G28"/>
  <c r="J27" i="5"/>
  <c r="G29" i="4"/>
  <c r="J28" i="5"/>
  <c r="G30" i="4"/>
  <c r="N23" i="6"/>
  <c r="N24"/>
  <c r="N25"/>
  <c r="J24" i="7"/>
  <c r="N26" i="6"/>
  <c r="N27"/>
  <c r="N28"/>
  <c r="J27" i="7"/>
  <c r="N29" i="6"/>
  <c r="J28" i="7"/>
  <c r="N30" i="6"/>
  <c r="L23" i="2"/>
  <c r="L24"/>
  <c r="L25"/>
  <c r="L26"/>
  <c r="L27"/>
  <c r="L28"/>
  <c r="L29"/>
  <c r="L30"/>
  <c r="D23" i="4"/>
  <c r="D24"/>
  <c r="D25"/>
  <c r="D26"/>
  <c r="D27"/>
  <c r="D28"/>
  <c r="D29"/>
  <c r="D30"/>
  <c r="K23" i="6"/>
  <c r="K24"/>
  <c r="K25"/>
  <c r="K26"/>
  <c r="K27"/>
  <c r="K28"/>
  <c r="K29"/>
  <c r="K30"/>
  <c r="G23" i="2"/>
  <c r="G22" i="3"/>
  <c r="G24" i="2"/>
  <c r="G25"/>
  <c r="G24" i="3"/>
  <c r="G26" i="2"/>
  <c r="G25" i="3"/>
  <c r="G27" i="2"/>
  <c r="G28"/>
  <c r="G27" i="3"/>
  <c r="G29" i="2"/>
  <c r="G30"/>
  <c r="M23" i="4"/>
  <c r="M24"/>
  <c r="M25"/>
  <c r="M26"/>
  <c r="G25" i="5"/>
  <c r="M27" i="4"/>
  <c r="M28"/>
  <c r="G27" i="5"/>
  <c r="M29" i="4"/>
  <c r="G28" i="5"/>
  <c r="M30" i="4"/>
  <c r="G29" i="5"/>
  <c r="M23" i="6"/>
  <c r="M24"/>
  <c r="G23" i="7"/>
  <c r="M25" i="6"/>
  <c r="G24" i="7"/>
  <c r="M26" i="6"/>
  <c r="G25" i="7"/>
  <c r="M27" i="6"/>
  <c r="M28"/>
  <c r="M29"/>
  <c r="G28" i="7"/>
  <c r="M30" i="6"/>
  <c r="G29" i="7"/>
  <c r="D23" i="2"/>
  <c r="D24"/>
  <c r="D25"/>
  <c r="D26"/>
  <c r="D27"/>
  <c r="D28"/>
  <c r="D29"/>
  <c r="D30"/>
  <c r="L23" i="4"/>
  <c r="L24"/>
  <c r="L25"/>
  <c r="L26"/>
  <c r="L27"/>
  <c r="L28"/>
  <c r="L29"/>
  <c r="L30"/>
  <c r="L23" i="6"/>
  <c r="L24"/>
  <c r="L25"/>
  <c r="L26"/>
  <c r="L27"/>
  <c r="L28"/>
  <c r="L29"/>
  <c r="L30"/>
  <c r="F23" i="2"/>
  <c r="D22" i="3"/>
  <c r="F24" i="2"/>
  <c r="D23" i="3"/>
  <c r="F25" i="2"/>
  <c r="F26"/>
  <c r="F27"/>
  <c r="D26" i="3"/>
  <c r="F28" i="2"/>
  <c r="D27" i="3"/>
  <c r="F29" i="2"/>
  <c r="D28" i="3"/>
  <c r="F30" i="2"/>
  <c r="D29" i="3"/>
  <c r="F23" i="4"/>
  <c r="D22" i="5"/>
  <c r="F24" i="4"/>
  <c r="D23" i="5"/>
  <c r="F25" i="4"/>
  <c r="F26"/>
  <c r="F27"/>
  <c r="D26" i="5"/>
  <c r="F28" i="4"/>
  <c r="F29"/>
  <c r="D28" i="5"/>
  <c r="F30" i="4"/>
  <c r="F23" i="6"/>
  <c r="D22" i="7"/>
  <c r="F24" i="6"/>
  <c r="F25"/>
  <c r="F26"/>
  <c r="D25" i="7"/>
  <c r="F27" i="6"/>
  <c r="F28"/>
  <c r="F29"/>
  <c r="D28" i="7"/>
  <c r="F30" i="6"/>
  <c r="D29" i="7"/>
  <c r="E23" i="2"/>
  <c r="E24"/>
  <c r="E25"/>
  <c r="E26"/>
  <c r="E27"/>
  <c r="E28"/>
  <c r="E29"/>
  <c r="E30"/>
  <c r="E23" i="4"/>
  <c r="E24"/>
  <c r="E25"/>
  <c r="E26"/>
  <c r="E27"/>
  <c r="E28"/>
  <c r="E29"/>
  <c r="E30"/>
  <c r="E23" i="6"/>
  <c r="E24"/>
  <c r="E25"/>
  <c r="E26"/>
  <c r="E27"/>
  <c r="E28"/>
  <c r="E29"/>
  <c r="E30"/>
  <c r="N9" i="2"/>
  <c r="N10"/>
  <c r="M9" i="3"/>
  <c r="N11" i="2"/>
  <c r="N12"/>
  <c r="M11" i="3"/>
  <c r="N13" i="2"/>
  <c r="N14"/>
  <c r="M13" i="3"/>
  <c r="N15" i="2"/>
  <c r="M14" i="3"/>
  <c r="N16" i="2"/>
  <c r="N9" i="4"/>
  <c r="M8" i="5"/>
  <c r="N10" i="4"/>
  <c r="N11"/>
  <c r="M10" i="5"/>
  <c r="N12" i="4"/>
  <c r="M11" i="5"/>
  <c r="N13" i="4"/>
  <c r="M12" i="5"/>
  <c r="N14" i="4"/>
  <c r="M13" i="5"/>
  <c r="N15" i="4"/>
  <c r="M14" i="5"/>
  <c r="N16" i="4"/>
  <c r="M15" i="5"/>
  <c r="G9" i="6"/>
  <c r="G10"/>
  <c r="G11"/>
  <c r="M10" i="7"/>
  <c r="G12" i="6"/>
  <c r="M11" i="7"/>
  <c r="G13" i="6"/>
  <c r="M12" i="7"/>
  <c r="G14" i="6"/>
  <c r="M13" i="7"/>
  <c r="G15" i="6"/>
  <c r="G16"/>
  <c r="K9" i="4"/>
  <c r="K10"/>
  <c r="K11"/>
  <c r="K12"/>
  <c r="K13"/>
  <c r="K14"/>
  <c r="K15"/>
  <c r="K16"/>
  <c r="D9" i="6"/>
  <c r="D10"/>
  <c r="D11"/>
  <c r="D12"/>
  <c r="D13"/>
  <c r="D14"/>
  <c r="D15"/>
  <c r="D16"/>
  <c r="M9" i="2"/>
  <c r="M10"/>
  <c r="M11"/>
  <c r="M12"/>
  <c r="M13"/>
  <c r="M14"/>
  <c r="J13" i="3"/>
  <c r="M15" i="2"/>
  <c r="J14" i="3"/>
  <c r="M16" i="2"/>
  <c r="G9" i="4"/>
  <c r="J8" i="5"/>
  <c r="G10" i="4"/>
  <c r="G11"/>
  <c r="G12"/>
  <c r="J11" i="5"/>
  <c r="G13" i="4"/>
  <c r="J12" i="5"/>
  <c r="G14" i="4"/>
  <c r="J13" i="5"/>
  <c r="G15" i="4"/>
  <c r="G16"/>
  <c r="J15" i="5"/>
  <c r="N9" i="6"/>
  <c r="J8" i="7"/>
  <c r="N10" i="6"/>
  <c r="J9" i="7"/>
  <c r="N11" i="6"/>
  <c r="N12"/>
  <c r="J11" i="7"/>
  <c r="N13" i="6"/>
  <c r="N14"/>
  <c r="J13" i="7"/>
  <c r="N15" i="6"/>
  <c r="J14" i="7"/>
  <c r="N16" i="6"/>
  <c r="J15" i="7"/>
  <c r="L9" i="2"/>
  <c r="L10"/>
  <c r="L11"/>
  <c r="L12"/>
  <c r="L13"/>
  <c r="L14"/>
  <c r="L15"/>
  <c r="L16"/>
  <c r="D9" i="4"/>
  <c r="D10"/>
  <c r="D11"/>
  <c r="D12"/>
  <c r="D13"/>
  <c r="D14"/>
  <c r="D15"/>
  <c r="D16"/>
  <c r="K9" i="6"/>
  <c r="K10"/>
  <c r="K11"/>
  <c r="K12"/>
  <c r="K13"/>
  <c r="K14"/>
  <c r="K15"/>
  <c r="K16"/>
  <c r="G9" i="2"/>
  <c r="G8" i="3"/>
  <c r="G10" i="2"/>
  <c r="G11"/>
  <c r="G12"/>
  <c r="G11" i="3"/>
  <c r="G13" i="2"/>
  <c r="G12" i="3"/>
  <c r="G14" i="2"/>
  <c r="G13" i="3"/>
  <c r="G15" i="2"/>
  <c r="G14" i="3"/>
  <c r="G16" i="2"/>
  <c r="M9" i="4"/>
  <c r="G8" i="5"/>
  <c r="M10" i="4"/>
  <c r="G9" i="5"/>
  <c r="M11" i="4"/>
  <c r="G10" i="5"/>
  <c r="M12" i="4"/>
  <c r="G11" i="5"/>
  <c r="M13" i="4"/>
  <c r="G12" i="5"/>
  <c r="M14" i="4"/>
  <c r="G13" i="5"/>
  <c r="M15" i="4"/>
  <c r="G14" i="5"/>
  <c r="M16" i="4"/>
  <c r="M9" i="6"/>
  <c r="M10"/>
  <c r="G9" i="7"/>
  <c r="M11" i="6"/>
  <c r="G10" i="7"/>
  <c r="M12" i="6"/>
  <c r="G11" i="7"/>
  <c r="M13" i="6"/>
  <c r="M14"/>
  <c r="G13" i="7"/>
  <c r="M15" i="6"/>
  <c r="G14" i="7"/>
  <c r="M16" i="6"/>
  <c r="G15" i="7"/>
  <c r="D9" i="2"/>
  <c r="D10"/>
  <c r="D11"/>
  <c r="D12"/>
  <c r="D13"/>
  <c r="D14"/>
  <c r="D15"/>
  <c r="D16"/>
  <c r="L9" i="4"/>
  <c r="L10"/>
  <c r="L11"/>
  <c r="L12"/>
  <c r="L13"/>
  <c r="L14"/>
  <c r="L15"/>
  <c r="L16"/>
  <c r="L9" i="6"/>
  <c r="L10"/>
  <c r="L11"/>
  <c r="L12"/>
  <c r="L13"/>
  <c r="L14"/>
  <c r="L15"/>
  <c r="L16"/>
  <c r="L17"/>
  <c r="F17" i="7"/>
  <c r="D7" i="9" s="1"/>
  <c r="F9" i="2"/>
  <c r="D8" i="3"/>
  <c r="F10" i="2"/>
  <c r="D9" i="3"/>
  <c r="F11" i="2"/>
  <c r="D10" i="3"/>
  <c r="F12" i="2"/>
  <c r="F13"/>
  <c r="F14"/>
  <c r="D13" i="3"/>
  <c r="F15" i="2"/>
  <c r="D14" i="3"/>
  <c r="F16" i="2"/>
  <c r="F9" i="4"/>
  <c r="F10"/>
  <c r="D9" i="5"/>
  <c r="F11" i="4"/>
  <c r="F12"/>
  <c r="F13"/>
  <c r="F14"/>
  <c r="D13" i="5"/>
  <c r="F15" i="4"/>
  <c r="D14" i="5"/>
  <c r="F16" i="4"/>
  <c r="D15" i="5"/>
  <c r="F9" i="6"/>
  <c r="D8" i="7"/>
  <c r="F10" i="6"/>
  <c r="F11"/>
  <c r="F12"/>
  <c r="F13"/>
  <c r="D12" i="7"/>
  <c r="F14" i="6"/>
  <c r="F15"/>
  <c r="F16"/>
  <c r="D15" i="7"/>
  <c r="E9" i="2"/>
  <c r="E10"/>
  <c r="E11"/>
  <c r="E12"/>
  <c r="E13"/>
  <c r="E14"/>
  <c r="E15"/>
  <c r="E16"/>
  <c r="E17"/>
  <c r="C17" i="3"/>
  <c r="D12" i="11" s="1"/>
  <c r="E9" i="4"/>
  <c r="E10"/>
  <c r="E11"/>
  <c r="E12"/>
  <c r="E13"/>
  <c r="E14"/>
  <c r="E15"/>
  <c r="E16"/>
  <c r="E9" i="6"/>
  <c r="E10"/>
  <c r="E11"/>
  <c r="E12"/>
  <c r="E13"/>
  <c r="E14"/>
  <c r="E15"/>
  <c r="E16"/>
  <c r="A3" i="11"/>
  <c r="A3" i="10"/>
  <c r="A3" i="9"/>
  <c r="A10" i="8"/>
  <c r="A26"/>
  <c r="A11"/>
  <c r="A9"/>
  <c r="A17" s="1"/>
  <c r="A12"/>
  <c r="A31" i="6"/>
  <c r="A45"/>
  <c r="A45" i="7" s="1"/>
  <c r="B45" i="6"/>
  <c r="L44" i="7"/>
  <c r="C45" i="6"/>
  <c r="K44" i="7"/>
  <c r="I45" i="6"/>
  <c r="I44" i="7"/>
  <c r="J45" i="6"/>
  <c r="F44" i="7"/>
  <c r="M43"/>
  <c r="L43"/>
  <c r="K43"/>
  <c r="J43"/>
  <c r="I43"/>
  <c r="H43"/>
  <c r="G43"/>
  <c r="F43"/>
  <c r="E43"/>
  <c r="C43"/>
  <c r="B43"/>
  <c r="M42"/>
  <c r="L42"/>
  <c r="K42"/>
  <c r="J42"/>
  <c r="I42"/>
  <c r="H42"/>
  <c r="G42"/>
  <c r="F42"/>
  <c r="E42"/>
  <c r="C42"/>
  <c r="B42"/>
  <c r="M41"/>
  <c r="L41"/>
  <c r="K41"/>
  <c r="I41"/>
  <c r="H41"/>
  <c r="F41"/>
  <c r="E41"/>
  <c r="D41"/>
  <c r="C41"/>
  <c r="B41"/>
  <c r="L40"/>
  <c r="K40"/>
  <c r="J40"/>
  <c r="I40"/>
  <c r="H40"/>
  <c r="F40"/>
  <c r="E40"/>
  <c r="C40"/>
  <c r="B40"/>
  <c r="M39"/>
  <c r="L39"/>
  <c r="K39"/>
  <c r="J39"/>
  <c r="I39"/>
  <c r="H39"/>
  <c r="G39"/>
  <c r="F39"/>
  <c r="E39"/>
  <c r="C39"/>
  <c r="B39"/>
  <c r="M38"/>
  <c r="L38"/>
  <c r="K38"/>
  <c r="I38"/>
  <c r="H38"/>
  <c r="F38"/>
  <c r="E38"/>
  <c r="C38"/>
  <c r="B38"/>
  <c r="L37"/>
  <c r="K37"/>
  <c r="I37"/>
  <c r="H37"/>
  <c r="F37"/>
  <c r="E37"/>
  <c r="D37"/>
  <c r="C37"/>
  <c r="B37"/>
  <c r="L36"/>
  <c r="K36"/>
  <c r="J36"/>
  <c r="I36"/>
  <c r="H36"/>
  <c r="F36"/>
  <c r="E36"/>
  <c r="C36"/>
  <c r="B36"/>
  <c r="B31" i="6"/>
  <c r="L30" i="7"/>
  <c r="C31" i="6"/>
  <c r="K30" i="7"/>
  <c r="I31" i="6"/>
  <c r="E30" i="7"/>
  <c r="J31" i="6"/>
  <c r="H30" i="7"/>
  <c r="L29"/>
  <c r="K29"/>
  <c r="J29"/>
  <c r="I29"/>
  <c r="H29"/>
  <c r="F29"/>
  <c r="E29"/>
  <c r="C29"/>
  <c r="B29"/>
  <c r="M28"/>
  <c r="L28"/>
  <c r="K28"/>
  <c r="I28"/>
  <c r="H28"/>
  <c r="F28"/>
  <c r="E28"/>
  <c r="C28"/>
  <c r="B28"/>
  <c r="L27"/>
  <c r="K27"/>
  <c r="I27"/>
  <c r="H27"/>
  <c r="G27"/>
  <c r="F27"/>
  <c r="E27"/>
  <c r="D27"/>
  <c r="C27"/>
  <c r="B27"/>
  <c r="L26"/>
  <c r="K26"/>
  <c r="J26"/>
  <c r="I26"/>
  <c r="H26"/>
  <c r="G26"/>
  <c r="F26"/>
  <c r="E26"/>
  <c r="D26"/>
  <c r="C26"/>
  <c r="B26"/>
  <c r="M25"/>
  <c r="L25"/>
  <c r="K25"/>
  <c r="J25"/>
  <c r="I25"/>
  <c r="H25"/>
  <c r="F25"/>
  <c r="E25"/>
  <c r="C25"/>
  <c r="B25"/>
  <c r="M24"/>
  <c r="L24"/>
  <c r="K24"/>
  <c r="I24"/>
  <c r="H24"/>
  <c r="F24"/>
  <c r="E24"/>
  <c r="C24"/>
  <c r="B24"/>
  <c r="L23"/>
  <c r="K23"/>
  <c r="J23"/>
  <c r="I23"/>
  <c r="H23"/>
  <c r="F23"/>
  <c r="E23"/>
  <c r="D23"/>
  <c r="C23"/>
  <c r="B23"/>
  <c r="L22"/>
  <c r="K22"/>
  <c r="I22"/>
  <c r="H22"/>
  <c r="F22"/>
  <c r="E22"/>
  <c r="C22"/>
  <c r="B22"/>
  <c r="I17" i="6"/>
  <c r="E16" i="7"/>
  <c r="J17" i="6"/>
  <c r="H16" i="7"/>
  <c r="B17" i="6"/>
  <c r="B16" i="7"/>
  <c r="C17" i="6"/>
  <c r="K16" i="7"/>
  <c r="M15"/>
  <c r="M14"/>
  <c r="M9"/>
  <c r="J12"/>
  <c r="L15"/>
  <c r="K15"/>
  <c r="L14"/>
  <c r="K14"/>
  <c r="L13"/>
  <c r="K13"/>
  <c r="L12"/>
  <c r="K12"/>
  <c r="L11"/>
  <c r="K11"/>
  <c r="L10"/>
  <c r="K10"/>
  <c r="L9"/>
  <c r="K9"/>
  <c r="I15"/>
  <c r="H15"/>
  <c r="I14"/>
  <c r="H14"/>
  <c r="I13"/>
  <c r="H13"/>
  <c r="I12"/>
  <c r="H12"/>
  <c r="I11"/>
  <c r="H11"/>
  <c r="I10"/>
  <c r="H10"/>
  <c r="I9"/>
  <c r="H9"/>
  <c r="I8"/>
  <c r="H8"/>
  <c r="L8"/>
  <c r="K8"/>
  <c r="B3" i="5"/>
  <c r="A3" i="6"/>
  <c r="B3" i="7"/>
  <c r="D7" i="6"/>
  <c r="E7"/>
  <c r="F7"/>
  <c r="G7"/>
  <c r="K7"/>
  <c r="L7"/>
  <c r="M7"/>
  <c r="N7"/>
  <c r="E8"/>
  <c r="E36"/>
  <c r="L36"/>
  <c r="G8"/>
  <c r="G22"/>
  <c r="N22"/>
  <c r="K8"/>
  <c r="L8"/>
  <c r="M8"/>
  <c r="N8"/>
  <c r="H10"/>
  <c r="H12"/>
  <c r="H13"/>
  <c r="H14"/>
  <c r="H16"/>
  <c r="H17"/>
  <c r="D21"/>
  <c r="E21"/>
  <c r="F21"/>
  <c r="G21"/>
  <c r="K21"/>
  <c r="L21"/>
  <c r="M21"/>
  <c r="N21"/>
  <c r="D22"/>
  <c r="E22"/>
  <c r="F22"/>
  <c r="M22"/>
  <c r="K22"/>
  <c r="L22"/>
  <c r="A23"/>
  <c r="A22" i="7" s="1"/>
  <c r="A24" i="6"/>
  <c r="A26"/>
  <c r="A25" i="7" s="1"/>
  <c r="H26" i="6"/>
  <c r="A28"/>
  <c r="H28" s="1"/>
  <c r="A29"/>
  <c r="A28" i="7" s="1"/>
  <c r="A30" i="6"/>
  <c r="H30"/>
  <c r="H31"/>
  <c r="D35"/>
  <c r="E35"/>
  <c r="F35"/>
  <c r="G35"/>
  <c r="K35"/>
  <c r="L35"/>
  <c r="M35"/>
  <c r="N35"/>
  <c r="D36"/>
  <c r="K36"/>
  <c r="F36"/>
  <c r="G36"/>
  <c r="N36"/>
  <c r="M36"/>
  <c r="A37"/>
  <c r="A36" i="7" s="1"/>
  <c r="A38" i="6"/>
  <c r="H38" s="1"/>
  <c r="A40"/>
  <c r="A39" i="7" s="1"/>
  <c r="A42" i="6"/>
  <c r="A44"/>
  <c r="A43" i="7" s="1"/>
  <c r="B8"/>
  <c r="C8"/>
  <c r="E8"/>
  <c r="F8"/>
  <c r="A9"/>
  <c r="B9"/>
  <c r="C9"/>
  <c r="D9"/>
  <c r="E9"/>
  <c r="F9"/>
  <c r="A10"/>
  <c r="B10"/>
  <c r="C10"/>
  <c r="D10"/>
  <c r="E10"/>
  <c r="F10"/>
  <c r="A11"/>
  <c r="B11"/>
  <c r="C11"/>
  <c r="E11"/>
  <c r="F11"/>
  <c r="B12"/>
  <c r="C12"/>
  <c r="E12"/>
  <c r="F12"/>
  <c r="G12"/>
  <c r="A13"/>
  <c r="B13"/>
  <c r="C13"/>
  <c r="D13"/>
  <c r="E13"/>
  <c r="F13"/>
  <c r="B14"/>
  <c r="C14"/>
  <c r="D14"/>
  <c r="E14"/>
  <c r="F14"/>
  <c r="A15"/>
  <c r="B15"/>
  <c r="C15"/>
  <c r="E15"/>
  <c r="F15"/>
  <c r="A16"/>
  <c r="A17"/>
  <c r="I45" i="4"/>
  <c r="E44" i="5"/>
  <c r="J45" i="4"/>
  <c r="K44" i="5"/>
  <c r="B45" i="4"/>
  <c r="I44" i="5"/>
  <c r="C45" i="4"/>
  <c r="H44" i="5"/>
  <c r="L43"/>
  <c r="K43"/>
  <c r="J43"/>
  <c r="I43"/>
  <c r="H43"/>
  <c r="G43"/>
  <c r="F43"/>
  <c r="E43"/>
  <c r="C43"/>
  <c r="B43"/>
  <c r="M42"/>
  <c r="L42"/>
  <c r="K42"/>
  <c r="J42"/>
  <c r="I42"/>
  <c r="H42"/>
  <c r="G42"/>
  <c r="F42"/>
  <c r="E42"/>
  <c r="C42"/>
  <c r="B42"/>
  <c r="L41"/>
  <c r="K41"/>
  <c r="I41"/>
  <c r="H41"/>
  <c r="G41"/>
  <c r="F41"/>
  <c r="E41"/>
  <c r="C41"/>
  <c r="B41"/>
  <c r="M40"/>
  <c r="L40"/>
  <c r="K40"/>
  <c r="J40"/>
  <c r="I40"/>
  <c r="H40"/>
  <c r="F40"/>
  <c r="E40"/>
  <c r="D40"/>
  <c r="C40"/>
  <c r="B40"/>
  <c r="L39"/>
  <c r="K39"/>
  <c r="J39"/>
  <c r="I39"/>
  <c r="H39"/>
  <c r="G39"/>
  <c r="F39"/>
  <c r="E39"/>
  <c r="C39"/>
  <c r="B39"/>
  <c r="L38"/>
  <c r="K38"/>
  <c r="I38"/>
  <c r="H38"/>
  <c r="G38"/>
  <c r="F38"/>
  <c r="E38"/>
  <c r="D38"/>
  <c r="C38"/>
  <c r="B38"/>
  <c r="L37"/>
  <c r="K37"/>
  <c r="I37"/>
  <c r="H37"/>
  <c r="F37"/>
  <c r="E37"/>
  <c r="C37"/>
  <c r="B37"/>
  <c r="M36"/>
  <c r="L36"/>
  <c r="K36"/>
  <c r="I36"/>
  <c r="H36"/>
  <c r="G36"/>
  <c r="F36"/>
  <c r="E36"/>
  <c r="D36"/>
  <c r="C36"/>
  <c r="B36"/>
  <c r="I31" i="4"/>
  <c r="L30" i="5"/>
  <c r="J31" i="4"/>
  <c r="K30" i="5"/>
  <c r="B31" i="4"/>
  <c r="I30" i="5"/>
  <c r="C31" i="4"/>
  <c r="H30" i="5"/>
  <c r="L29"/>
  <c r="K29"/>
  <c r="J29"/>
  <c r="I29"/>
  <c r="H29"/>
  <c r="F29"/>
  <c r="E29"/>
  <c r="D29"/>
  <c r="C29"/>
  <c r="B29"/>
  <c r="L28"/>
  <c r="K28"/>
  <c r="I28"/>
  <c r="H28"/>
  <c r="F28"/>
  <c r="E28"/>
  <c r="C28"/>
  <c r="B28"/>
  <c r="L27"/>
  <c r="K27"/>
  <c r="I27"/>
  <c r="H27"/>
  <c r="F27"/>
  <c r="E27"/>
  <c r="D27"/>
  <c r="C27"/>
  <c r="B27"/>
  <c r="L26"/>
  <c r="K26"/>
  <c r="J26"/>
  <c r="I26"/>
  <c r="H26"/>
  <c r="G26"/>
  <c r="F26"/>
  <c r="E26"/>
  <c r="C26"/>
  <c r="B26"/>
  <c r="L25"/>
  <c r="K25"/>
  <c r="I25"/>
  <c r="H25"/>
  <c r="F25"/>
  <c r="E25"/>
  <c r="D25"/>
  <c r="C25"/>
  <c r="B25"/>
  <c r="M24"/>
  <c r="L24"/>
  <c r="K24"/>
  <c r="I24"/>
  <c r="H24"/>
  <c r="G24"/>
  <c r="F24"/>
  <c r="E24"/>
  <c r="D24"/>
  <c r="C24"/>
  <c r="B24"/>
  <c r="L23"/>
  <c r="K23"/>
  <c r="I23"/>
  <c r="H23"/>
  <c r="G23"/>
  <c r="F23"/>
  <c r="E23"/>
  <c r="C23"/>
  <c r="B23"/>
  <c r="L22"/>
  <c r="K22"/>
  <c r="J22"/>
  <c r="I22"/>
  <c r="H22"/>
  <c r="G22"/>
  <c r="F22"/>
  <c r="E22"/>
  <c r="C22"/>
  <c r="B22"/>
  <c r="J17" i="4"/>
  <c r="F16" i="5"/>
  <c r="I17" i="4"/>
  <c r="L16" i="5"/>
  <c r="B17" i="4"/>
  <c r="I16" i="5"/>
  <c r="C17" i="4"/>
  <c r="H16" i="5"/>
  <c r="J14"/>
  <c r="J10"/>
  <c r="J9"/>
  <c r="I15"/>
  <c r="I14"/>
  <c r="I13"/>
  <c r="I12"/>
  <c r="I11"/>
  <c r="I10"/>
  <c r="I9"/>
  <c r="I8"/>
  <c r="H15"/>
  <c r="H14"/>
  <c r="H13"/>
  <c r="H12"/>
  <c r="H11"/>
  <c r="H10"/>
  <c r="H9"/>
  <c r="H8"/>
  <c r="G15"/>
  <c r="F15"/>
  <c r="F14"/>
  <c r="F13"/>
  <c r="F12"/>
  <c r="F11"/>
  <c r="F10"/>
  <c r="F9"/>
  <c r="F8"/>
  <c r="E15"/>
  <c r="E14"/>
  <c r="E13"/>
  <c r="E12"/>
  <c r="E11"/>
  <c r="E10"/>
  <c r="E9"/>
  <c r="E8"/>
  <c r="A3" i="4"/>
  <c r="D7"/>
  <c r="E7"/>
  <c r="F7"/>
  <c r="G7"/>
  <c r="K7"/>
  <c r="L7"/>
  <c r="M7"/>
  <c r="N7"/>
  <c r="E8"/>
  <c r="E36"/>
  <c r="L36"/>
  <c r="G8"/>
  <c r="G22"/>
  <c r="N22"/>
  <c r="K8"/>
  <c r="M8"/>
  <c r="H9"/>
  <c r="H10"/>
  <c r="H13"/>
  <c r="H16"/>
  <c r="H17"/>
  <c r="D21"/>
  <c r="E21"/>
  <c r="F21"/>
  <c r="G21"/>
  <c r="K21"/>
  <c r="L21"/>
  <c r="M21"/>
  <c r="N21"/>
  <c r="D22"/>
  <c r="E22"/>
  <c r="L22"/>
  <c r="F22"/>
  <c r="K22"/>
  <c r="M22"/>
  <c r="A23"/>
  <c r="H23" s="1"/>
  <c r="A27"/>
  <c r="A28"/>
  <c r="H28" s="1"/>
  <c r="A29"/>
  <c r="A28" i="5" s="1"/>
  <c r="A30" i="4"/>
  <c r="H30"/>
  <c r="A31"/>
  <c r="A30" i="5"/>
  <c r="D35" i="4"/>
  <c r="E35"/>
  <c r="F35"/>
  <c r="G35"/>
  <c r="K35"/>
  <c r="L35"/>
  <c r="M35"/>
  <c r="N35"/>
  <c r="D36"/>
  <c r="F36"/>
  <c r="K36"/>
  <c r="M36"/>
  <c r="A37"/>
  <c r="H37"/>
  <c r="A40"/>
  <c r="H40" s="1"/>
  <c r="A41"/>
  <c r="H41"/>
  <c r="A44"/>
  <c r="A43" i="5" s="1"/>
  <c r="A45" i="4"/>
  <c r="A45" i="5"/>
  <c r="H45" i="4"/>
  <c r="A8" i="5"/>
  <c r="B8"/>
  <c r="C8"/>
  <c r="K8"/>
  <c r="L8"/>
  <c r="B9"/>
  <c r="C9"/>
  <c r="K9"/>
  <c r="L9"/>
  <c r="M9"/>
  <c r="B10"/>
  <c r="C10"/>
  <c r="K10"/>
  <c r="L10"/>
  <c r="B11"/>
  <c r="C11"/>
  <c r="D11"/>
  <c r="K11"/>
  <c r="L11"/>
  <c r="A12"/>
  <c r="B12"/>
  <c r="C12"/>
  <c r="D12"/>
  <c r="K12"/>
  <c r="L12"/>
  <c r="B13"/>
  <c r="C13"/>
  <c r="K13"/>
  <c r="L13"/>
  <c r="A14"/>
  <c r="B14"/>
  <c r="C14"/>
  <c r="K14"/>
  <c r="L14"/>
  <c r="A15"/>
  <c r="B15"/>
  <c r="C15"/>
  <c r="K15"/>
  <c r="L15"/>
  <c r="A16"/>
  <c r="A17"/>
  <c r="A29"/>
  <c r="A36"/>
  <c r="A44"/>
  <c r="A45" i="2"/>
  <c r="A31"/>
  <c r="A17" i="3"/>
  <c r="A16"/>
  <c r="H17" i="2"/>
  <c r="A44"/>
  <c r="A43" i="3"/>
  <c r="A43" i="2"/>
  <c r="A42" i="3"/>
  <c r="A42" i="2"/>
  <c r="A41" i="3"/>
  <c r="A41" i="2"/>
  <c r="A40" i="3"/>
  <c r="A40" i="2"/>
  <c r="A39"/>
  <c r="A38" i="3"/>
  <c r="A38" i="2"/>
  <c r="H38"/>
  <c r="A37"/>
  <c r="A36" i="3"/>
  <c r="A30" i="2"/>
  <c r="A29" i="3"/>
  <c r="A29" i="2"/>
  <c r="A28" i="3"/>
  <c r="A28" i="2"/>
  <c r="H28"/>
  <c r="A27" i="3"/>
  <c r="A27" i="2"/>
  <c r="A26" i="3"/>
  <c r="A26" i="2"/>
  <c r="A25" i="3"/>
  <c r="A25" i="2"/>
  <c r="A24" i="3"/>
  <c r="A24" i="2"/>
  <c r="H24"/>
  <c r="A23" i="3"/>
  <c r="A23" i="2"/>
  <c r="A22" i="3"/>
  <c r="A15"/>
  <c r="A14"/>
  <c r="A13"/>
  <c r="A12"/>
  <c r="A11"/>
  <c r="A10"/>
  <c r="A9"/>
  <c r="A8"/>
  <c r="B3"/>
  <c r="I45" i="2"/>
  <c r="J45"/>
  <c r="K44" i="3"/>
  <c r="B45" i="2"/>
  <c r="F44" i="3"/>
  <c r="C45" i="2"/>
  <c r="E44" i="3"/>
  <c r="M43"/>
  <c r="L43"/>
  <c r="K43"/>
  <c r="J43"/>
  <c r="I43"/>
  <c r="H43"/>
  <c r="G43"/>
  <c r="F43"/>
  <c r="E43"/>
  <c r="C43"/>
  <c r="B43"/>
  <c r="L42"/>
  <c r="K42"/>
  <c r="J42"/>
  <c r="I42"/>
  <c r="H42"/>
  <c r="F42"/>
  <c r="E42"/>
  <c r="D42"/>
  <c r="C42"/>
  <c r="B42"/>
  <c r="L41"/>
  <c r="K41"/>
  <c r="J41"/>
  <c r="I41"/>
  <c r="H41"/>
  <c r="F41"/>
  <c r="E41"/>
  <c r="D41"/>
  <c r="C41"/>
  <c r="B41"/>
  <c r="L40"/>
  <c r="K40"/>
  <c r="I40"/>
  <c r="H40"/>
  <c r="G40"/>
  <c r="F40"/>
  <c r="E40"/>
  <c r="C40"/>
  <c r="B40"/>
  <c r="M39"/>
  <c r="L39"/>
  <c r="K39"/>
  <c r="J39"/>
  <c r="I39"/>
  <c r="H39"/>
  <c r="F39"/>
  <c r="E39"/>
  <c r="D39"/>
  <c r="C39"/>
  <c r="B39"/>
  <c r="L38"/>
  <c r="K38"/>
  <c r="I38"/>
  <c r="H38"/>
  <c r="G38"/>
  <c r="F38"/>
  <c r="E38"/>
  <c r="D38"/>
  <c r="C38"/>
  <c r="B38"/>
  <c r="M37"/>
  <c r="L37"/>
  <c r="K37"/>
  <c r="I37"/>
  <c r="H37"/>
  <c r="F37"/>
  <c r="E37"/>
  <c r="D37"/>
  <c r="C37"/>
  <c r="B37"/>
  <c r="L36"/>
  <c r="K36"/>
  <c r="I36"/>
  <c r="H36"/>
  <c r="F36"/>
  <c r="E36"/>
  <c r="C36"/>
  <c r="B36"/>
  <c r="I31" i="2"/>
  <c r="H30" i="3"/>
  <c r="J31" i="2"/>
  <c r="K30" i="3"/>
  <c r="B31" i="2"/>
  <c r="B30" i="3"/>
  <c r="C31" i="2"/>
  <c r="E30" i="3"/>
  <c r="M29"/>
  <c r="L29"/>
  <c r="K29"/>
  <c r="J29"/>
  <c r="I29"/>
  <c r="H29"/>
  <c r="G29"/>
  <c r="F29"/>
  <c r="E29"/>
  <c r="C29"/>
  <c r="B29"/>
  <c r="L28"/>
  <c r="K28"/>
  <c r="I28"/>
  <c r="H28"/>
  <c r="G28"/>
  <c r="F28"/>
  <c r="E28"/>
  <c r="C28"/>
  <c r="B28"/>
  <c r="M27"/>
  <c r="L27"/>
  <c r="K27"/>
  <c r="J27"/>
  <c r="I27"/>
  <c r="H27"/>
  <c r="F27"/>
  <c r="E27"/>
  <c r="C27"/>
  <c r="B27"/>
  <c r="M26"/>
  <c r="L26"/>
  <c r="K26"/>
  <c r="I26"/>
  <c r="H26"/>
  <c r="G26"/>
  <c r="F26"/>
  <c r="E26"/>
  <c r="C26"/>
  <c r="B26"/>
  <c r="L25"/>
  <c r="K25"/>
  <c r="I25"/>
  <c r="H25"/>
  <c r="F25"/>
  <c r="E25"/>
  <c r="D25"/>
  <c r="C25"/>
  <c r="B25"/>
  <c r="L24"/>
  <c r="K24"/>
  <c r="I24"/>
  <c r="H24"/>
  <c r="F24"/>
  <c r="E24"/>
  <c r="D24"/>
  <c r="C24"/>
  <c r="B24"/>
  <c r="L23"/>
  <c r="K23"/>
  <c r="J23"/>
  <c r="I23"/>
  <c r="H23"/>
  <c r="G23"/>
  <c r="F23"/>
  <c r="E23"/>
  <c r="C23"/>
  <c r="B23"/>
  <c r="L22"/>
  <c r="K22"/>
  <c r="I22"/>
  <c r="H22"/>
  <c r="F22"/>
  <c r="E22"/>
  <c r="C22"/>
  <c r="B22"/>
  <c r="I17" i="2"/>
  <c r="H16" i="3"/>
  <c r="J17" i="2"/>
  <c r="I16" i="3"/>
  <c r="M15"/>
  <c r="L15"/>
  <c r="K15"/>
  <c r="L14"/>
  <c r="K14"/>
  <c r="L13"/>
  <c r="K13"/>
  <c r="M12"/>
  <c r="L12"/>
  <c r="K12"/>
  <c r="L11"/>
  <c r="K11"/>
  <c r="L10"/>
  <c r="K10"/>
  <c r="L9"/>
  <c r="K9"/>
  <c r="M8"/>
  <c r="L8"/>
  <c r="K8"/>
  <c r="H9"/>
  <c r="I9"/>
  <c r="H10"/>
  <c r="I10"/>
  <c r="J10"/>
  <c r="H11"/>
  <c r="I11"/>
  <c r="J11"/>
  <c r="H12"/>
  <c r="I12"/>
  <c r="J12"/>
  <c r="H13"/>
  <c r="I13"/>
  <c r="H14"/>
  <c r="I14"/>
  <c r="H15"/>
  <c r="I15"/>
  <c r="J15"/>
  <c r="J8"/>
  <c r="I8"/>
  <c r="H8"/>
  <c r="B17" i="2"/>
  <c r="F16" i="3"/>
  <c r="C17" i="2"/>
  <c r="C16" i="3"/>
  <c r="E9"/>
  <c r="F9"/>
  <c r="G9"/>
  <c r="E10"/>
  <c r="F10"/>
  <c r="G10"/>
  <c r="E11"/>
  <c r="F11"/>
  <c r="E12"/>
  <c r="F12"/>
  <c r="E13"/>
  <c r="F13"/>
  <c r="E14"/>
  <c r="F14"/>
  <c r="E15"/>
  <c r="F15"/>
  <c r="G15"/>
  <c r="F8"/>
  <c r="E8"/>
  <c r="G8" i="2"/>
  <c r="F36"/>
  <c r="M36"/>
  <c r="E8"/>
  <c r="E36"/>
  <c r="L36"/>
  <c r="D36"/>
  <c r="K36"/>
  <c r="F22"/>
  <c r="M22"/>
  <c r="D22"/>
  <c r="K22"/>
  <c r="M8"/>
  <c r="L8"/>
  <c r="K8"/>
  <c r="H43"/>
  <c r="H42"/>
  <c r="H41"/>
  <c r="H39"/>
  <c r="H37"/>
  <c r="H29"/>
  <c r="H27"/>
  <c r="H25"/>
  <c r="H23"/>
  <c r="H16"/>
  <c r="H15"/>
  <c r="H14"/>
  <c r="H13"/>
  <c r="H12"/>
  <c r="H11"/>
  <c r="H10"/>
  <c r="H9"/>
  <c r="N35"/>
  <c r="M35"/>
  <c r="L35"/>
  <c r="K35"/>
  <c r="N21"/>
  <c r="M21"/>
  <c r="L21"/>
  <c r="K21"/>
  <c r="N7"/>
  <c r="M7"/>
  <c r="L7"/>
  <c r="K7"/>
  <c r="G35"/>
  <c r="F35"/>
  <c r="E35"/>
  <c r="D35"/>
  <c r="G21"/>
  <c r="F21"/>
  <c r="E21"/>
  <c r="D21"/>
  <c r="A3"/>
  <c r="G7"/>
  <c r="F7"/>
  <c r="E7"/>
  <c r="D7"/>
  <c r="B9" i="3"/>
  <c r="C9"/>
  <c r="B10"/>
  <c r="C10"/>
  <c r="B11"/>
  <c r="C11"/>
  <c r="D11"/>
  <c r="B12"/>
  <c r="C12"/>
  <c r="D12"/>
  <c r="B13"/>
  <c r="C13"/>
  <c r="B14"/>
  <c r="C14"/>
  <c r="B15"/>
  <c r="C15"/>
  <c r="D15"/>
  <c r="C8"/>
  <c r="B8"/>
  <c r="A40" i="5"/>
  <c r="A29" i="7"/>
  <c r="A39" i="5"/>
  <c r="H23" i="6"/>
  <c r="D11" i="7"/>
  <c r="I44" i="3"/>
  <c r="H31" i="2"/>
  <c r="A31" i="3"/>
  <c r="G22" i="2"/>
  <c r="N22"/>
  <c r="A31" i="5"/>
  <c r="A26"/>
  <c r="H27" i="4"/>
  <c r="A22" i="5"/>
  <c r="F30"/>
  <c r="H29" i="6"/>
  <c r="A30" i="7"/>
  <c r="A31"/>
  <c r="A20" i="8"/>
  <c r="D10" i="5"/>
  <c r="E44" i="7"/>
  <c r="A27" i="8"/>
  <c r="A19"/>
  <c r="L17" i="4"/>
  <c r="F17" i="5"/>
  <c r="D31" i="2"/>
  <c r="A30" i="3"/>
  <c r="B44" i="7"/>
  <c r="H44" i="4"/>
  <c r="J23" i="5"/>
  <c r="J9" i="3"/>
  <c r="M10"/>
  <c r="D24" i="7"/>
  <c r="F31" i="6"/>
  <c r="D31" i="7"/>
  <c r="D19" i="8" s="1"/>
  <c r="D20" s="1"/>
  <c r="E11" i="12" s="1"/>
  <c r="M25" i="5"/>
  <c r="D17" i="6"/>
  <c r="L17" i="7"/>
  <c r="E31" i="6"/>
  <c r="K31" i="7"/>
  <c r="J37" i="5"/>
  <c r="H30" i="2"/>
  <c r="H44"/>
  <c r="E22"/>
  <c r="L22"/>
  <c r="M38" i="3"/>
  <c r="M39" i="5"/>
  <c r="H37" i="6"/>
  <c r="D38" i="7"/>
  <c r="A44" i="3"/>
  <c r="D37" i="5"/>
  <c r="M36" i="7"/>
  <c r="B44" i="5"/>
  <c r="J36" i="3"/>
  <c r="C44"/>
  <c r="D45" i="2"/>
  <c r="F45" i="3"/>
  <c r="B16"/>
  <c r="A18" i="8"/>
  <c r="A25"/>
  <c r="C30" i="3"/>
  <c r="M17" i="2"/>
  <c r="J17" i="3"/>
  <c r="E9" i="11"/>
  <c r="L45" i="2"/>
  <c r="I45" i="3"/>
  <c r="I25" i="8" s="1"/>
  <c r="K45" i="2"/>
  <c r="L45" i="3"/>
  <c r="E31" i="2"/>
  <c r="E31" i="3"/>
  <c r="B44"/>
  <c r="F45" i="2"/>
  <c r="D45" i="3"/>
  <c r="E7" i="11" s="1"/>
  <c r="E45" i="2"/>
  <c r="E45" i="3"/>
  <c r="E25" i="8"/>
  <c r="J9"/>
  <c r="N17" i="2"/>
  <c r="M17" i="3"/>
  <c r="M9" i="8"/>
  <c r="K17" i="2"/>
  <c r="H17" i="3"/>
  <c r="C9" i="11" s="1"/>
  <c r="L16" i="3"/>
  <c r="D17" i="2"/>
  <c r="F17" i="3"/>
  <c r="F9" i="8"/>
  <c r="F12" s="1"/>
  <c r="D8" i="12" s="1"/>
  <c r="G17" i="2"/>
  <c r="G17" i="3"/>
  <c r="G9" i="8" s="1"/>
  <c r="G12" s="1"/>
  <c r="E8" i="12" s="1"/>
  <c r="L17" i="2"/>
  <c r="K16" i="3"/>
  <c r="M45" i="2"/>
  <c r="J45" i="3"/>
  <c r="J25" i="8"/>
  <c r="N45" i="2"/>
  <c r="M45" i="3"/>
  <c r="E8" i="11" s="1"/>
  <c r="F31" i="2"/>
  <c r="D31" i="3"/>
  <c r="D17" i="8"/>
  <c r="F30" i="3"/>
  <c r="G31" i="2"/>
  <c r="G31" i="3"/>
  <c r="E17"/>
  <c r="C11" i="11" s="1"/>
  <c r="C9" i="8"/>
  <c r="F17" i="2"/>
  <c r="D17" i="3"/>
  <c r="D9" i="8" s="1"/>
  <c r="D12" s="1"/>
  <c r="E7" i="12" s="1"/>
  <c r="G45" i="2"/>
  <c r="G45" i="3"/>
  <c r="G25" i="8"/>
  <c r="B45" i="3"/>
  <c r="B25" i="8"/>
  <c r="B28" s="1"/>
  <c r="C15" i="12" s="1"/>
  <c r="G36" i="3"/>
  <c r="M31" i="2"/>
  <c r="J31" i="3"/>
  <c r="E10" i="11"/>
  <c r="L31" i="2"/>
  <c r="K31" i="3"/>
  <c r="C13" i="11" s="1"/>
  <c r="I30" i="3"/>
  <c r="L30"/>
  <c r="D16" i="11"/>
  <c r="F25" i="8"/>
  <c r="C45" i="3"/>
  <c r="F31"/>
  <c r="D17" i="11" s="1"/>
  <c r="B31" i="3"/>
  <c r="L44"/>
  <c r="H44"/>
  <c r="H29" i="4"/>
  <c r="A41" i="7"/>
  <c r="H42" i="6"/>
  <c r="A23" i="7"/>
  <c r="H24" i="6"/>
  <c r="G36" i="7"/>
  <c r="M45" i="4"/>
  <c r="G44" i="5"/>
  <c r="H26" i="2"/>
  <c r="A39" i="3"/>
  <c r="H40" i="2"/>
  <c r="A37" i="7"/>
  <c r="E16" i="3"/>
  <c r="A37"/>
  <c r="A28" i="8"/>
  <c r="A44" i="7"/>
  <c r="J10"/>
  <c r="M8"/>
  <c r="K31" i="2"/>
  <c r="M24" i="3"/>
  <c r="N31" i="2"/>
  <c r="M31" i="3"/>
  <c r="M17" i="8" s="1"/>
  <c r="M20" s="1"/>
  <c r="E14" i="12" s="1"/>
  <c r="L31" i="4"/>
  <c r="F31" i="5"/>
  <c r="F18" i="8" s="1"/>
  <c r="M22" i="7"/>
  <c r="H11" i="4"/>
  <c r="A25"/>
  <c r="A39"/>
  <c r="A38" i="5" s="1"/>
  <c r="A10"/>
  <c r="H11" i="6"/>
  <c r="A39"/>
  <c r="H39" s="1"/>
  <c r="H15"/>
  <c r="H31" i="4"/>
  <c r="G36" i="2"/>
  <c r="N36"/>
  <c r="N8"/>
  <c r="G36" i="4"/>
  <c r="N36"/>
  <c r="N8"/>
  <c r="E17" i="6"/>
  <c r="C17" i="7"/>
  <c r="C11" i="8" s="1"/>
  <c r="J36" i="5"/>
  <c r="D45" i="6"/>
  <c r="L45" i="7"/>
  <c r="A45" i="3"/>
  <c r="H45" i="2"/>
  <c r="H44" i="6"/>
  <c r="H40"/>
  <c r="D36" i="7"/>
  <c r="L45" i="4"/>
  <c r="F45" i="5"/>
  <c r="D15" i="10" s="1"/>
  <c r="L8" i="4"/>
  <c r="E9" i="8"/>
  <c r="E12" s="1"/>
  <c r="C8" i="12" s="1"/>
  <c r="K45" i="3"/>
  <c r="K25" i="8"/>
  <c r="C16" i="11"/>
  <c r="B17" i="3"/>
  <c r="C12" i="11" s="1"/>
  <c r="H45" i="3"/>
  <c r="C15" i="11" s="1"/>
  <c r="E15"/>
  <c r="J17" i="8"/>
  <c r="I31" i="3"/>
  <c r="I17" i="8"/>
  <c r="I20" s="1"/>
  <c r="D13" i="12" s="1"/>
  <c r="E6" i="11"/>
  <c r="E17" i="8"/>
  <c r="C17" i="11"/>
  <c r="C31" i="3"/>
  <c r="D6" i="11" s="1"/>
  <c r="D25" i="8"/>
  <c r="E14" i="11"/>
  <c r="L17" i="3"/>
  <c r="L9" i="8" s="1"/>
  <c r="L12" s="1"/>
  <c r="D10" i="12" s="1"/>
  <c r="D11" i="11"/>
  <c r="I17" i="3"/>
  <c r="D9" i="11" s="1"/>
  <c r="K17" i="3"/>
  <c r="D14" i="11"/>
  <c r="H9" i="8"/>
  <c r="M25"/>
  <c r="M28" s="1"/>
  <c r="E18" i="12" s="1"/>
  <c r="E17" i="11"/>
  <c r="G17" i="8"/>
  <c r="E12" i="11"/>
  <c r="C7"/>
  <c r="E16"/>
  <c r="D10"/>
  <c r="K17" i="8"/>
  <c r="H39" i="4"/>
  <c r="A24" i="5"/>
  <c r="H25" i="4"/>
  <c r="L31" i="3"/>
  <c r="H31"/>
  <c r="C10" i="11" s="1"/>
  <c r="C6"/>
  <c r="B17" i="8"/>
  <c r="B20" s="1"/>
  <c r="C11" i="12" s="1"/>
  <c r="C25" i="8"/>
  <c r="D7" i="11"/>
  <c r="E13"/>
  <c r="F17" i="8"/>
  <c r="L25"/>
  <c r="D8" i="11"/>
  <c r="A38" i="7"/>
  <c r="H25" i="8"/>
  <c r="C8" i="11"/>
  <c r="I9" i="8"/>
  <c r="K9"/>
  <c r="C14" i="11"/>
  <c r="H17" i="8"/>
  <c r="H20" s="1"/>
  <c r="C13" i="12" s="1"/>
  <c r="D13" i="11"/>
  <c r="L17" i="8"/>
  <c r="L44" i="5"/>
  <c r="K45"/>
  <c r="K26" i="8"/>
  <c r="K45" i="4"/>
  <c r="L45" i="5"/>
  <c r="D17" i="10" s="1"/>
  <c r="N45" i="4"/>
  <c r="M45" i="5"/>
  <c r="E17" i="10" s="1"/>
  <c r="F26" i="8"/>
  <c r="G45" i="5"/>
  <c r="G26" i="8" s="1"/>
  <c r="G28" s="1"/>
  <c r="E16" i="12" s="1"/>
  <c r="F44" i="5"/>
  <c r="G45" i="4"/>
  <c r="J45" i="5"/>
  <c r="J26" i="8"/>
  <c r="C30" i="5"/>
  <c r="D11" i="10"/>
  <c r="K31" i="5"/>
  <c r="K18" i="8" s="1"/>
  <c r="K20" s="1"/>
  <c r="C14" i="12" s="1"/>
  <c r="E30" i="5"/>
  <c r="K17" i="4"/>
  <c r="E17" i="5"/>
  <c r="F45" i="4"/>
  <c r="D45" i="5"/>
  <c r="D26" i="8"/>
  <c r="G17" i="4"/>
  <c r="J17" i="5"/>
  <c r="J10" i="8" s="1"/>
  <c r="G31" i="4"/>
  <c r="J31" i="5"/>
  <c r="J18" i="8"/>
  <c r="B30" i="5"/>
  <c r="D31" i="4"/>
  <c r="I31" i="5"/>
  <c r="I18" i="8"/>
  <c r="E31" i="4"/>
  <c r="C31" i="5"/>
  <c r="C18" i="8" s="1"/>
  <c r="M17" i="4"/>
  <c r="G17" i="5"/>
  <c r="E7" i="10" s="1"/>
  <c r="K16" i="5"/>
  <c r="E16"/>
  <c r="F10" i="8"/>
  <c r="D7" i="10"/>
  <c r="K17" i="5"/>
  <c r="N17" i="4"/>
  <c r="M17" i="5"/>
  <c r="D45" i="4"/>
  <c r="B45" i="5"/>
  <c r="C44"/>
  <c r="E45" i="4"/>
  <c r="C45" i="5"/>
  <c r="C26" i="8" s="1"/>
  <c r="C28" s="1"/>
  <c r="D15" i="12" s="1"/>
  <c r="E16" i="10"/>
  <c r="M31" i="4"/>
  <c r="G31" i="5"/>
  <c r="N31" i="4"/>
  <c r="M31" i="5"/>
  <c r="M18" i="8"/>
  <c r="K31" i="4"/>
  <c r="E31" i="5"/>
  <c r="E18" i="8" s="1"/>
  <c r="C16" i="5"/>
  <c r="B16"/>
  <c r="D17" i="4"/>
  <c r="B17" i="5"/>
  <c r="B10" i="8" s="1"/>
  <c r="E17" i="4"/>
  <c r="H17" i="5"/>
  <c r="H10" i="8" s="1"/>
  <c r="F17" i="4"/>
  <c r="D17" i="5"/>
  <c r="E6" i="10" s="1"/>
  <c r="D8" i="5"/>
  <c r="D12" i="10"/>
  <c r="F31" i="4"/>
  <c r="D31" i="5"/>
  <c r="D18" i="8"/>
  <c r="E12" i="10"/>
  <c r="M26" i="8"/>
  <c r="E45" i="5"/>
  <c r="C15" i="10"/>
  <c r="C17"/>
  <c r="E15"/>
  <c r="L26" i="8"/>
  <c r="L28" s="1"/>
  <c r="D18" i="12" s="1"/>
  <c r="E14" i="10"/>
  <c r="C13"/>
  <c r="L17" i="5"/>
  <c r="I45"/>
  <c r="I26" i="8" s="1"/>
  <c r="E8" i="10"/>
  <c r="B31" i="5"/>
  <c r="C10" i="10"/>
  <c r="H31" i="5"/>
  <c r="H18" i="8"/>
  <c r="G10"/>
  <c r="G16" i="5"/>
  <c r="C9" i="10"/>
  <c r="K10" i="8"/>
  <c r="E9" i="10"/>
  <c r="M10" i="8"/>
  <c r="L10"/>
  <c r="D9" i="10"/>
  <c r="C7"/>
  <c r="E10" i="8"/>
  <c r="H45" i="5"/>
  <c r="H26" i="8" s="1"/>
  <c r="D14" i="10"/>
  <c r="C14"/>
  <c r="B26" i="8"/>
  <c r="G30" i="5"/>
  <c r="L31"/>
  <c r="D13" i="10"/>
  <c r="E13"/>
  <c r="C11"/>
  <c r="E11"/>
  <c r="G18" i="8"/>
  <c r="C17" i="5"/>
  <c r="C10" i="8" s="1"/>
  <c r="C12" s="1"/>
  <c r="D7" i="12" s="1"/>
  <c r="I17" i="5"/>
  <c r="D8" i="10" s="1"/>
  <c r="D10" i="8"/>
  <c r="C8" i="10"/>
  <c r="C6"/>
  <c r="B18" i="8"/>
  <c r="E10" i="10"/>
  <c r="D10"/>
  <c r="E26" i="8"/>
  <c r="D16" i="10"/>
  <c r="L18" i="8"/>
  <c r="C16" i="10"/>
  <c r="C12"/>
  <c r="L45" i="6"/>
  <c r="F45" i="7"/>
  <c r="K45" i="6"/>
  <c r="I45" i="7"/>
  <c r="C31"/>
  <c r="C19" i="8" s="1"/>
  <c r="G31" i="6"/>
  <c r="M31" i="7"/>
  <c r="I30"/>
  <c r="B45"/>
  <c r="B27" i="8"/>
  <c r="F45" i="6"/>
  <c r="D45" i="7"/>
  <c r="D27" i="8" s="1"/>
  <c r="D28" s="1"/>
  <c r="E15" i="12" s="1"/>
  <c r="E45" i="6"/>
  <c r="C45" i="7"/>
  <c r="C44"/>
  <c r="G45" i="6"/>
  <c r="M45" i="7"/>
  <c r="E17" i="9" s="1"/>
  <c r="D17"/>
  <c r="L27" i="8"/>
  <c r="D31" i="6"/>
  <c r="B31" i="7"/>
  <c r="C10" i="9" s="1"/>
  <c r="C13"/>
  <c r="K19" i="8"/>
  <c r="C30" i="7"/>
  <c r="E10" i="9"/>
  <c r="M19" i="8"/>
  <c r="E13" i="9"/>
  <c r="B30" i="7"/>
  <c r="F16"/>
  <c r="N17" i="6"/>
  <c r="J17" i="7"/>
  <c r="E8" i="9" s="1"/>
  <c r="I16" i="7"/>
  <c r="D6" i="9"/>
  <c r="K17" i="7"/>
  <c r="N31" i="6"/>
  <c r="J31" i="7"/>
  <c r="E12" i="9"/>
  <c r="H44" i="7"/>
  <c r="N45" i="6"/>
  <c r="J45" i="7"/>
  <c r="E16" i="9"/>
  <c r="H45" i="7"/>
  <c r="M45" i="6"/>
  <c r="G44" i="7"/>
  <c r="D15" i="9"/>
  <c r="F27" i="8"/>
  <c r="F28"/>
  <c r="D16" i="12" s="1"/>
  <c r="G17" i="6"/>
  <c r="M17" i="7"/>
  <c r="E9" i="9"/>
  <c r="L16" i="7"/>
  <c r="F17" i="6"/>
  <c r="D17" i="7"/>
  <c r="E6" i="9"/>
  <c r="C16" i="7"/>
  <c r="L11" i="8"/>
  <c r="D9" i="9"/>
  <c r="B17" i="7"/>
  <c r="C6" i="9" s="1"/>
  <c r="L31" i="6"/>
  <c r="M31"/>
  <c r="G31" i="7"/>
  <c r="G19" i="8"/>
  <c r="G20" s="1"/>
  <c r="E12" i="12" s="1"/>
  <c r="K31" i="6"/>
  <c r="I31" i="7"/>
  <c r="D12" i="9" s="1"/>
  <c r="F31" i="7"/>
  <c r="H31"/>
  <c r="C12" i="9" s="1"/>
  <c r="G22" i="7"/>
  <c r="F30"/>
  <c r="J22"/>
  <c r="K17" i="6"/>
  <c r="I17" i="7"/>
  <c r="H17"/>
  <c r="H11" i="8" s="1"/>
  <c r="M17" i="6"/>
  <c r="G16" i="7"/>
  <c r="F11" i="8"/>
  <c r="G8" i="7"/>
  <c r="E45"/>
  <c r="E27" i="8" s="1"/>
  <c r="E28" s="1"/>
  <c r="C16" i="12" s="1"/>
  <c r="J27" i="8"/>
  <c r="J28"/>
  <c r="E17" i="12" s="1"/>
  <c r="L31" i="7"/>
  <c r="D13" i="9" s="1"/>
  <c r="C14"/>
  <c r="J19" i="8"/>
  <c r="J20"/>
  <c r="E13" i="12" s="1"/>
  <c r="K45" i="7"/>
  <c r="K27" i="8" s="1"/>
  <c r="K28" s="1"/>
  <c r="C18" i="12" s="1"/>
  <c r="M27" i="8"/>
  <c r="C17" i="9"/>
  <c r="C27" i="8"/>
  <c r="D14" i="9"/>
  <c r="L19" i="8"/>
  <c r="L20" s="1"/>
  <c r="D14" i="12" s="1"/>
  <c r="B19" i="8"/>
  <c r="E17" i="7"/>
  <c r="C7" i="9" s="1"/>
  <c r="E11" i="8"/>
  <c r="K11"/>
  <c r="K12"/>
  <c r="C10" i="12" s="1"/>
  <c r="C9" i="9"/>
  <c r="G45" i="7"/>
  <c r="E15" i="9"/>
  <c r="C16"/>
  <c r="H27" i="8"/>
  <c r="C15" i="9"/>
  <c r="D16"/>
  <c r="I27" i="8"/>
  <c r="M11"/>
  <c r="M12"/>
  <c r="E10" i="12" s="1"/>
  <c r="D11" i="8"/>
  <c r="B11"/>
  <c r="G30" i="7"/>
  <c r="E31"/>
  <c r="C11" i="9" s="1"/>
  <c r="I19" i="8"/>
  <c r="E11" i="9"/>
  <c r="H19" i="8"/>
  <c r="D11" i="9"/>
  <c r="F19" i="8"/>
  <c r="G17" i="7"/>
  <c r="E7" i="9"/>
  <c r="C8"/>
  <c r="D8"/>
  <c r="I11" i="8"/>
  <c r="G27"/>
  <c r="G11"/>
  <c r="B11" i="12"/>
  <c r="B6" i="11"/>
  <c r="J35" i="2"/>
  <c r="B7"/>
  <c r="B7" i="3"/>
  <c r="B21"/>
  <c r="F9" i="13"/>
  <c r="B9" i="10"/>
  <c r="C25" i="13"/>
  <c r="B15" i="11"/>
  <c r="B7" i="4"/>
  <c r="C8" i="13"/>
  <c r="B24" i="8"/>
  <c r="B12" i="10"/>
  <c r="B10"/>
  <c r="B18" i="12"/>
  <c r="B6" i="10"/>
  <c r="E7" i="3"/>
  <c r="B14" i="10"/>
  <c r="K35" i="7"/>
  <c r="J7" i="2"/>
  <c r="B7" i="7"/>
  <c r="K7"/>
  <c r="C20" i="13"/>
  <c r="B14" i="11"/>
  <c r="B16"/>
  <c r="C21" i="6"/>
  <c r="C16" i="13"/>
  <c r="B12" i="12"/>
  <c r="B35" i="3"/>
  <c r="F16" i="13"/>
  <c r="E7" i="5"/>
  <c r="C7" i="2"/>
  <c r="C19" i="13"/>
  <c r="K8" i="8"/>
  <c r="B8" i="9"/>
  <c r="H24" i="8"/>
  <c r="B13" i="11"/>
  <c r="C18" i="13"/>
  <c r="C7" i="6"/>
  <c r="B9" i="11"/>
  <c r="E21" i="5"/>
  <c r="E35"/>
  <c r="H8" i="8"/>
  <c r="B11" i="11"/>
  <c r="E24" i="8"/>
  <c r="C11" i="13"/>
  <c r="B7" i="11"/>
  <c r="F24" i="13"/>
  <c r="E21" i="3"/>
  <c r="C21" i="4"/>
  <c r="B9" i="9"/>
  <c r="F18" i="13"/>
  <c r="B21" i="5"/>
  <c r="C9" i="13"/>
  <c r="B17" i="9"/>
  <c r="B15"/>
  <c r="H35" i="7"/>
  <c r="F8" i="13"/>
  <c r="B16" i="10"/>
  <c r="K21" i="5"/>
  <c r="F28" i="13"/>
  <c r="J21" i="6"/>
  <c r="B6" i="9"/>
  <c r="H21" i="5"/>
  <c r="K24" i="8"/>
  <c r="E7" i="7"/>
  <c r="B17" i="12"/>
  <c r="I21" i="2"/>
  <c r="C35" i="6"/>
  <c r="H21" i="3"/>
  <c r="B15" i="12"/>
  <c r="B35" i="5"/>
  <c r="K21" i="7"/>
  <c r="E8" i="8"/>
  <c r="B8" i="10"/>
  <c r="C28" i="13"/>
  <c r="H35" i="5"/>
  <c r="F19" i="13"/>
  <c r="B7" i="9"/>
  <c r="B13"/>
  <c r="B7" i="12"/>
  <c r="H7" i="5"/>
  <c r="F11" i="13"/>
  <c r="F12"/>
  <c r="B13" i="10"/>
  <c r="K7" i="3"/>
  <c r="I35" i="6"/>
  <c r="E35" i="3"/>
  <c r="H16" i="8"/>
  <c r="I35" i="2"/>
  <c r="H21" i="7"/>
  <c r="F15" i="13"/>
  <c r="B7" i="10"/>
  <c r="I21" i="4"/>
  <c r="C35"/>
  <c r="J7" i="6"/>
  <c r="B13" i="12"/>
  <c r="B21" i="6"/>
  <c r="B17" i="11"/>
  <c r="J35" i="4"/>
  <c r="J21"/>
  <c r="C35" i="2"/>
  <c r="C17" i="13"/>
  <c r="F7"/>
  <c r="F25"/>
  <c r="B12" i="9"/>
  <c r="C7" i="4"/>
  <c r="B7" i="5"/>
  <c r="E35" i="7"/>
  <c r="C15" i="13"/>
  <c r="H7" i="7"/>
  <c r="J7" i="4"/>
  <c r="J21" i="2"/>
  <c r="B35" i="6"/>
  <c r="I21"/>
  <c r="K35" i="3"/>
  <c r="B35" i="7"/>
  <c r="B11" i="10"/>
  <c r="C26" i="13"/>
  <c r="B15" i="10"/>
  <c r="B7" i="6"/>
  <c r="I7"/>
  <c r="B16" i="8"/>
  <c r="B35" i="2"/>
  <c r="B9" i="12"/>
  <c r="B10" i="11"/>
  <c r="B8" i="12"/>
  <c r="F17" i="13"/>
  <c r="B16" i="12"/>
  <c r="K35" i="5"/>
  <c r="B17" i="10"/>
  <c r="B11" i="9"/>
  <c r="B12" i="11"/>
  <c r="C21" i="2"/>
  <c r="B35" i="4"/>
  <c r="C12" i="13"/>
  <c r="C7"/>
  <c r="K21" i="3"/>
  <c r="F23" i="13"/>
  <c r="B16" i="9"/>
  <c r="J35" i="6"/>
  <c r="C10" i="13"/>
  <c r="B8" i="11"/>
  <c r="B21" i="2"/>
  <c r="B10" i="9"/>
  <c r="I7" i="2"/>
  <c r="K7" i="5"/>
  <c r="F27" i="13"/>
  <c r="B21" i="4"/>
  <c r="H35" i="3"/>
  <c r="F10" i="13"/>
  <c r="F20"/>
  <c r="E21" i="7"/>
  <c r="C23" i="13"/>
  <c r="E16" i="8"/>
  <c r="I7" i="4"/>
  <c r="F26" i="13"/>
  <c r="C27"/>
  <c r="B10" i="12"/>
  <c r="B21" i="7"/>
  <c r="I35" i="4"/>
  <c r="B8" i="8"/>
  <c r="H7" i="3"/>
  <c r="B14" i="9"/>
  <c r="C24" i="13"/>
  <c r="B14" i="12"/>
  <c r="K16" i="8"/>
  <c r="H24" i="4" l="1"/>
  <c r="A23" i="5"/>
  <c r="A24" i="7"/>
  <c r="H25" i="6"/>
  <c r="H27"/>
  <c r="A26" i="7"/>
  <c r="H12" i="8"/>
  <c r="C9" i="12" s="1"/>
  <c r="H28" i="8"/>
  <c r="C17" i="12" s="1"/>
  <c r="F20" i="8"/>
  <c r="D12" i="12" s="1"/>
  <c r="I28" i="8"/>
  <c r="D17" i="12" s="1"/>
  <c r="E19" i="8"/>
  <c r="E20" s="1"/>
  <c r="C12" i="12" s="1"/>
  <c r="J11" i="8"/>
  <c r="J12" s="1"/>
  <c r="E9" i="12" s="1"/>
  <c r="E14" i="9"/>
  <c r="D10"/>
  <c r="I10" i="8"/>
  <c r="I12" s="1"/>
  <c r="D9" i="12" s="1"/>
  <c r="D6" i="10"/>
  <c r="B9" i="8"/>
  <c r="B12" s="1"/>
  <c r="C7" i="12" s="1"/>
  <c r="C17" i="8"/>
  <c r="C20" s="1"/>
  <c r="D11" i="12" s="1"/>
  <c r="E11" i="11"/>
  <c r="D15"/>
  <c r="A43" i="6"/>
  <c r="H45"/>
  <c r="A27" i="5"/>
  <c r="A13"/>
  <c r="A11"/>
  <c r="A9"/>
  <c r="A43" i="4"/>
  <c r="A42"/>
  <c r="A38"/>
  <c r="A26"/>
  <c r="A27" i="7"/>
  <c r="A12"/>
  <c r="A8"/>
  <c r="A41" i="6"/>
  <c r="H41" l="1"/>
  <c r="A40" i="7"/>
  <c r="A25" i="5"/>
  <c r="H26" i="4"/>
  <c r="H42"/>
  <c r="A41" i="5"/>
  <c r="A37"/>
  <c r="H38" i="4"/>
  <c r="A42" i="5"/>
  <c r="H43" i="4"/>
  <c r="H43" i="6"/>
  <c r="A42" i="7"/>
</calcChain>
</file>

<file path=xl/sharedStrings.xml><?xml version="1.0" encoding="utf-8"?>
<sst xmlns="http://schemas.openxmlformats.org/spreadsheetml/2006/main" count="298" uniqueCount="66">
  <si>
    <t>Datum</t>
  </si>
  <si>
    <t>Lokatie</t>
  </si>
  <si>
    <t>Team</t>
  </si>
  <si>
    <t>A1</t>
  </si>
  <si>
    <t>A2</t>
  </si>
  <si>
    <t>A3</t>
  </si>
  <si>
    <t>A4</t>
  </si>
  <si>
    <t>B1</t>
  </si>
  <si>
    <t>B2</t>
  </si>
  <si>
    <t>B3</t>
  </si>
  <si>
    <t>B4</t>
  </si>
  <si>
    <t>C1</t>
  </si>
  <si>
    <t>C2</t>
  </si>
  <si>
    <t>C3</t>
  </si>
  <si>
    <t>C4</t>
  </si>
  <si>
    <t>Doetinchem 1</t>
  </si>
  <si>
    <t>Doetinchem 2</t>
  </si>
  <si>
    <t>Doetinchem 3</t>
  </si>
  <si>
    <t>Zevenaar 1</t>
  </si>
  <si>
    <t>Lochem</t>
  </si>
  <si>
    <t>Brummen</t>
  </si>
  <si>
    <t>Lingewaard 1</t>
  </si>
  <si>
    <t>Lingewaard 2</t>
  </si>
  <si>
    <t>Zevenaar</t>
  </si>
  <si>
    <t>W</t>
  </si>
  <si>
    <t>P</t>
  </si>
  <si>
    <t>Poule A</t>
  </si>
  <si>
    <t>Poule B</t>
  </si>
  <si>
    <t>Poule C</t>
  </si>
  <si>
    <t>Totaal</t>
  </si>
  <si>
    <t>Stamgegevens</t>
  </si>
  <si>
    <t>Naam</t>
  </si>
  <si>
    <t>Poule A (A1-A2 en A3-A4)</t>
  </si>
  <si>
    <t>Poule A (A1-A3 en A2-A4)</t>
  </si>
  <si>
    <t>Poule B (B1-B3 en B2-B4)</t>
  </si>
  <si>
    <t>Poule C (C1-C3 en C2-C4)</t>
  </si>
  <si>
    <t>Poule B (B1-B2 en B3-B4)</t>
  </si>
  <si>
    <t>Poule C (C1-C2 en C3-C4)</t>
  </si>
  <si>
    <t>Poule A (A1-A4 en A2-A3)</t>
  </si>
  <si>
    <t>Poule B (B1-B4 en B2-B3)</t>
  </si>
  <si>
    <t>Poule C (C1-C4 en C2-C3)</t>
  </si>
  <si>
    <t>Eindstand</t>
  </si>
  <si>
    <t>Winst</t>
  </si>
  <si>
    <t>Verlies</t>
  </si>
  <si>
    <t>Punten</t>
  </si>
  <si>
    <t>Totaalstand</t>
  </si>
  <si>
    <t>NB: eerst aflopend sorteren op "Punten", 
daarna aflopend sorteren op "Winst".</t>
  </si>
  <si>
    <t>Ronde 1 W1</t>
  </si>
  <si>
    <t>Ronde 1 W2</t>
  </si>
  <si>
    <t>Ronde 1 W3</t>
  </si>
  <si>
    <t>Ronde 2 W1</t>
  </si>
  <si>
    <t>Ronde 2 W2</t>
  </si>
  <si>
    <t>Ronde 2 W3</t>
  </si>
  <si>
    <t>Ronde 3 W1</t>
  </si>
  <si>
    <t>Ronde 3 W2</t>
  </si>
  <si>
    <t>Doetinchem</t>
  </si>
  <si>
    <t>Huissen</t>
  </si>
  <si>
    <t>Zeddam</t>
  </si>
  <si>
    <t>Speeldagen en lokaties</t>
  </si>
  <si>
    <t>-</t>
  </si>
  <si>
    <t>Na deze speeldag vindt er een herindeling plaats</t>
  </si>
  <si>
    <t>Melden bij de westrijdleiding: 12:30 uur
Aanvang wedstrijd: 13:00 uur</t>
  </si>
  <si>
    <t>Zevenaar 3</t>
  </si>
  <si>
    <t>Zevenaar  2</t>
  </si>
  <si>
    <t>PCM 1</t>
  </si>
  <si>
    <t>PCM 2</t>
  </si>
</sst>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sz val="10"/>
      <name val="Arial"/>
    </font>
    <font>
      <sz val="8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sz val="12"/>
      <name val="Arial"/>
    </font>
    <font>
      <i/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14" fontId="0" fillId="0" borderId="0" xfId="0" applyNumberFormat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14" fontId="5" fillId="2" borderId="0" xfId="0" applyNumberFormat="1" applyFont="1" applyFill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vertical="center"/>
      <protection hidden="1"/>
    </xf>
    <xf numFmtId="3" fontId="0" fillId="0" borderId="0" xfId="0" applyNumberFormat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vertical="center"/>
      <protection hidden="1"/>
    </xf>
    <xf numFmtId="14" fontId="0" fillId="3" borderId="1" xfId="0" applyNumberForma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14" fontId="0" fillId="3" borderId="2" xfId="0" applyNumberFormat="1" applyFill="1" applyBorder="1" applyAlignment="1" applyProtection="1">
      <alignment horizontal="left" vertical="center"/>
      <protection locked="0"/>
    </xf>
    <xf numFmtId="0" fontId="0" fillId="3" borderId="12" xfId="0" applyFill="1" applyBorder="1" applyAlignment="1" applyProtection="1">
      <alignment horizontal="left" vertical="center"/>
      <protection locked="0"/>
    </xf>
    <xf numFmtId="14" fontId="0" fillId="3" borderId="3" xfId="0" applyNumberFormat="1" applyFill="1" applyBorder="1" applyAlignment="1" applyProtection="1">
      <alignment horizontal="left" vertical="center"/>
      <protection locked="0"/>
    </xf>
    <xf numFmtId="0" fontId="0" fillId="3" borderId="18" xfId="0" applyFill="1" applyBorder="1" applyAlignment="1" applyProtection="1">
      <alignment horizontal="left" vertical="center"/>
      <protection locked="0"/>
    </xf>
    <xf numFmtId="3" fontId="0" fillId="3" borderId="19" xfId="0" applyNumberFormat="1" applyFill="1" applyBorder="1" applyAlignment="1" applyProtection="1">
      <alignment horizontal="center" vertical="center"/>
      <protection locked="0"/>
    </xf>
    <xf numFmtId="3" fontId="0" fillId="3" borderId="20" xfId="0" applyNumberFormat="1" applyFill="1" applyBorder="1" applyAlignment="1" applyProtection="1">
      <alignment horizontal="center" vertical="center"/>
      <protection locked="0"/>
    </xf>
    <xf numFmtId="3" fontId="0" fillId="3" borderId="21" xfId="0" applyNumberFormat="1" applyFill="1" applyBorder="1" applyAlignment="1" applyProtection="1">
      <alignment horizontal="center" vertical="center"/>
      <protection locked="0"/>
    </xf>
    <xf numFmtId="3" fontId="0" fillId="3" borderId="22" xfId="0" applyNumberFormat="1" applyFill="1" applyBorder="1" applyAlignment="1" applyProtection="1">
      <alignment horizontal="center" vertical="center"/>
      <protection locked="0"/>
    </xf>
    <xf numFmtId="3" fontId="0" fillId="3" borderId="23" xfId="0" applyNumberFormat="1" applyFill="1" applyBorder="1" applyAlignment="1" applyProtection="1">
      <alignment horizontal="center" vertical="center"/>
      <protection locked="0"/>
    </xf>
    <xf numFmtId="3" fontId="0" fillId="3" borderId="24" xfId="0" applyNumberFormat="1" applyFill="1" applyBorder="1" applyAlignment="1" applyProtection="1">
      <alignment horizontal="center" vertical="center"/>
      <protection locked="0"/>
    </xf>
    <xf numFmtId="3" fontId="0" fillId="3" borderId="25" xfId="0" applyNumberFormat="1" applyFill="1" applyBorder="1" applyAlignment="1" applyProtection="1">
      <alignment horizontal="center" vertical="center"/>
      <protection locked="0"/>
    </xf>
    <xf numFmtId="3" fontId="0" fillId="3" borderId="26" xfId="0" applyNumberForma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hidden="1"/>
    </xf>
    <xf numFmtId="164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3" fontId="0" fillId="0" borderId="27" xfId="0" applyNumberFormat="1" applyBorder="1" applyAlignment="1" applyProtection="1">
      <alignment horizontal="center" vertical="center"/>
      <protection hidden="1"/>
    </xf>
    <xf numFmtId="3" fontId="0" fillId="0" borderId="28" xfId="0" applyNumberFormat="1" applyBorder="1" applyAlignment="1" applyProtection="1">
      <alignment horizontal="center" vertical="center"/>
      <protection hidden="1"/>
    </xf>
    <xf numFmtId="3" fontId="0" fillId="0" borderId="29" xfId="0" applyNumberFormat="1" applyBorder="1" applyAlignment="1" applyProtection="1">
      <alignment horizontal="center" vertical="center"/>
      <protection hidden="1"/>
    </xf>
    <xf numFmtId="3" fontId="0" fillId="0" borderId="30" xfId="0" applyNumberFormat="1" applyBorder="1" applyAlignment="1" applyProtection="1">
      <alignment horizontal="center" vertical="center"/>
      <protection hidden="1"/>
    </xf>
    <xf numFmtId="3" fontId="0" fillId="0" borderId="31" xfId="0" applyNumberFormat="1" applyBorder="1" applyAlignment="1" applyProtection="1">
      <alignment horizontal="center" vertical="center"/>
      <protection hidden="1"/>
    </xf>
    <xf numFmtId="3" fontId="0" fillId="0" borderId="32" xfId="0" applyNumberFormat="1" applyBorder="1" applyAlignment="1" applyProtection="1">
      <alignment horizontal="center" vertical="center"/>
      <protection hidden="1"/>
    </xf>
    <xf numFmtId="3" fontId="0" fillId="0" borderId="33" xfId="0" applyNumberFormat="1" applyBorder="1" applyAlignment="1" applyProtection="1">
      <alignment horizontal="center" vertical="center"/>
      <protection hidden="1"/>
    </xf>
    <xf numFmtId="3" fontId="0" fillId="0" borderId="34" xfId="0" applyNumberFormat="1" applyBorder="1" applyAlignment="1" applyProtection="1">
      <alignment horizontal="center" vertical="center"/>
      <protection hidden="1"/>
    </xf>
    <xf numFmtId="3" fontId="0" fillId="0" borderId="35" xfId="0" applyNumberFormat="1" applyBorder="1" applyAlignment="1" applyProtection="1">
      <alignment horizontal="center" vertical="center"/>
      <protection hidden="1"/>
    </xf>
    <xf numFmtId="3" fontId="0" fillId="0" borderId="22" xfId="0" applyNumberForma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vertical="center"/>
      <protection hidden="1"/>
    </xf>
    <xf numFmtId="3" fontId="0" fillId="0" borderId="36" xfId="0" applyNumberFormat="1" applyBorder="1" applyAlignment="1" applyProtection="1">
      <alignment horizontal="center" vertical="center"/>
      <protection hidden="1"/>
    </xf>
    <xf numFmtId="3" fontId="0" fillId="0" borderId="37" xfId="0" applyNumberFormat="1" applyBorder="1" applyAlignment="1" applyProtection="1">
      <alignment horizontal="center" vertical="center"/>
      <protection hidden="1"/>
    </xf>
    <xf numFmtId="3" fontId="0" fillId="0" borderId="38" xfId="0" applyNumberFormat="1" applyBorder="1" applyAlignment="1" applyProtection="1">
      <alignment horizontal="center" vertical="center"/>
      <protection hidden="1"/>
    </xf>
    <xf numFmtId="3" fontId="0" fillId="0" borderId="39" xfId="0" applyNumberFormat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3" fontId="0" fillId="0" borderId="40" xfId="0" applyNumberFormat="1" applyBorder="1" applyAlignment="1" applyProtection="1">
      <alignment horizontal="center" vertical="center"/>
      <protection hidden="1"/>
    </xf>
    <xf numFmtId="3" fontId="0" fillId="0" borderId="41" xfId="0" applyNumberFormat="1" applyBorder="1" applyAlignment="1" applyProtection="1">
      <alignment horizontal="center" vertical="center"/>
      <protection hidden="1"/>
    </xf>
    <xf numFmtId="3" fontId="0" fillId="0" borderId="42" xfId="0" applyNumberFormat="1" applyBorder="1" applyAlignment="1" applyProtection="1">
      <alignment horizontal="center" vertical="center"/>
      <protection hidden="1"/>
    </xf>
    <xf numFmtId="3" fontId="0" fillId="0" borderId="43" xfId="0" applyNumberFormat="1" applyBorder="1" applyAlignment="1" applyProtection="1">
      <alignment horizontal="center" vertical="center"/>
      <protection hidden="1"/>
    </xf>
    <xf numFmtId="3" fontId="0" fillId="0" borderId="20" xfId="0" applyNumberFormat="1" applyBorder="1" applyAlignment="1" applyProtection="1">
      <alignment horizontal="center" vertical="center"/>
      <protection hidden="1"/>
    </xf>
    <xf numFmtId="3" fontId="0" fillId="0" borderId="44" xfId="0" applyNumberFormat="1" applyBorder="1" applyAlignment="1" applyProtection="1">
      <alignment horizontal="center" vertical="center"/>
      <protection hidden="1"/>
    </xf>
    <xf numFmtId="3" fontId="0" fillId="0" borderId="45" xfId="0" applyNumberFormat="1" applyBorder="1" applyAlignment="1" applyProtection="1">
      <alignment horizontal="center" vertical="center"/>
      <protection hidden="1"/>
    </xf>
    <xf numFmtId="3" fontId="0" fillId="0" borderId="46" xfId="0" applyNumberFormat="1" applyBorder="1" applyAlignment="1" applyProtection="1">
      <alignment horizontal="center" vertical="center"/>
      <protection hidden="1"/>
    </xf>
    <xf numFmtId="3" fontId="0" fillId="0" borderId="47" xfId="0" applyNumberFormat="1" applyBorder="1" applyAlignment="1" applyProtection="1">
      <alignment horizontal="center" vertical="center"/>
      <protection hidden="1"/>
    </xf>
    <xf numFmtId="3" fontId="0" fillId="0" borderId="48" xfId="0" applyNumberFormat="1" applyBorder="1" applyAlignment="1" applyProtection="1">
      <alignment horizontal="center" vertical="center"/>
      <protection hidden="1"/>
    </xf>
    <xf numFmtId="3" fontId="2" fillId="0" borderId="49" xfId="0" applyNumberFormat="1" applyFont="1" applyBorder="1" applyAlignment="1" applyProtection="1">
      <alignment horizontal="center" vertical="center"/>
      <protection hidden="1"/>
    </xf>
    <xf numFmtId="3" fontId="2" fillId="0" borderId="50" xfId="0" applyNumberFormat="1" applyFont="1" applyBorder="1" applyAlignment="1" applyProtection="1">
      <alignment horizontal="center" vertical="center"/>
      <protection hidden="1"/>
    </xf>
    <xf numFmtId="3" fontId="2" fillId="0" borderId="51" xfId="0" applyNumberFormat="1" applyFont="1" applyBorder="1" applyAlignment="1" applyProtection="1">
      <alignment horizontal="center" vertical="center"/>
      <protection hidden="1"/>
    </xf>
    <xf numFmtId="3" fontId="2" fillId="0" borderId="52" xfId="0" applyNumberFormat="1" applyFont="1" applyBorder="1" applyAlignment="1" applyProtection="1">
      <alignment horizontal="center" vertical="center"/>
      <protection hidden="1"/>
    </xf>
    <xf numFmtId="3" fontId="2" fillId="0" borderId="53" xfId="0" applyNumberFormat="1" applyFont="1" applyBorder="1" applyAlignment="1" applyProtection="1">
      <alignment horizontal="center" vertical="center"/>
      <protection hidden="1"/>
    </xf>
    <xf numFmtId="3" fontId="2" fillId="0" borderId="54" xfId="0" applyNumberFormat="1" applyFont="1" applyBorder="1" applyAlignment="1" applyProtection="1">
      <alignment horizontal="center" vertical="center"/>
      <protection hidden="1"/>
    </xf>
    <xf numFmtId="3" fontId="2" fillId="0" borderId="55" xfId="0" applyNumberFormat="1" applyFont="1" applyBorder="1" applyAlignment="1" applyProtection="1">
      <alignment horizontal="center" vertical="center"/>
      <protection hidden="1"/>
    </xf>
    <xf numFmtId="3" fontId="2" fillId="0" borderId="56" xfId="0" applyNumberFormat="1" applyFont="1" applyBorder="1" applyAlignment="1" applyProtection="1">
      <alignment horizontal="center" vertical="center"/>
      <protection hidden="1"/>
    </xf>
    <xf numFmtId="3" fontId="2" fillId="0" borderId="57" xfId="0" applyNumberFormat="1" applyFont="1" applyBorder="1" applyAlignment="1" applyProtection="1">
      <alignment horizontal="center" vertical="center"/>
      <protection hidden="1"/>
    </xf>
    <xf numFmtId="3" fontId="2" fillId="0" borderId="58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164" fontId="0" fillId="0" borderId="0" xfId="0" applyNumberFormat="1" applyAlignment="1" applyProtection="1">
      <alignment horizontal="left" vertical="center"/>
      <protection hidden="1"/>
    </xf>
    <xf numFmtId="0" fontId="0" fillId="3" borderId="59" xfId="0" applyNumberForma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locked="0" hidden="1"/>
    </xf>
    <xf numFmtId="0" fontId="5" fillId="2" borderId="0" xfId="0" applyFont="1" applyFill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vertical="center"/>
      <protection locked="0" hidden="1"/>
    </xf>
    <xf numFmtId="0" fontId="0" fillId="0" borderId="60" xfId="0" applyBorder="1" applyAlignment="1" applyProtection="1">
      <alignment vertical="center"/>
      <protection locked="0" hidden="1"/>
    </xf>
    <xf numFmtId="3" fontId="0" fillId="0" borderId="60" xfId="0" applyNumberFormat="1" applyBorder="1" applyAlignment="1" applyProtection="1">
      <alignment horizontal="center" vertical="center"/>
      <protection locked="0" hidden="1"/>
    </xf>
    <xf numFmtId="3" fontId="0" fillId="0" borderId="6" xfId="0" applyNumberFormat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3" fontId="0" fillId="0" borderId="0" xfId="0" applyNumberFormat="1" applyAlignment="1" applyProtection="1">
      <alignment horizontal="center" vertical="center"/>
      <protection locked="0" hidden="1"/>
    </xf>
    <xf numFmtId="3" fontId="0" fillId="0" borderId="12" xfId="0" applyNumberFormat="1" applyBorder="1" applyAlignment="1" applyProtection="1">
      <alignment horizontal="center" vertical="center"/>
      <protection locked="0" hidden="1"/>
    </xf>
    <xf numFmtId="0" fontId="0" fillId="0" borderId="0" xfId="0" applyBorder="1" applyAlignment="1" applyProtection="1">
      <alignment vertical="center"/>
      <protection locked="0" hidden="1"/>
    </xf>
    <xf numFmtId="3" fontId="0" fillId="0" borderId="0" xfId="0" applyNumberFormat="1" applyBorder="1" applyAlignment="1" applyProtection="1">
      <alignment horizontal="center" vertical="center"/>
      <protection locked="0" hidden="1"/>
    </xf>
    <xf numFmtId="0" fontId="0" fillId="0" borderId="6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0" fillId="0" borderId="60" xfId="0" applyBorder="1" applyAlignment="1" applyProtection="1">
      <alignment horizontal="left" vertical="center"/>
      <protection hidden="1"/>
    </xf>
    <xf numFmtId="0" fontId="0" fillId="0" borderId="6" xfId="0" applyBorder="1" applyAlignment="1" applyProtection="1">
      <alignment horizontal="left" vertical="center"/>
      <protection hidden="1"/>
    </xf>
    <xf numFmtId="0" fontId="0" fillId="0" borderId="2" xfId="0" applyBorder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0" borderId="12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right" vertical="center"/>
      <protection hidden="1"/>
    </xf>
    <xf numFmtId="0" fontId="0" fillId="0" borderId="61" xfId="0" applyBorder="1" applyAlignment="1" applyProtection="1">
      <alignment horizontal="center" vertical="center"/>
      <protection hidden="1"/>
    </xf>
    <xf numFmtId="0" fontId="0" fillId="0" borderId="61" xfId="0" applyBorder="1" applyAlignment="1" applyProtection="1">
      <alignment horizontal="left" vertical="center"/>
      <protection hidden="1"/>
    </xf>
    <xf numFmtId="0" fontId="0" fillId="0" borderId="18" xfId="0" applyBorder="1" applyAlignment="1" applyProtection="1">
      <alignment horizontal="left" vertical="center"/>
      <protection hidden="1"/>
    </xf>
    <xf numFmtId="0" fontId="0" fillId="0" borderId="0" xfId="0" applyFill="1" applyAlignment="1" applyProtection="1">
      <alignment horizontal="right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60" xfId="0" applyBorder="1" applyAlignment="1" applyProtection="1">
      <alignment horizontal="center" vertical="center"/>
      <protection hidden="1"/>
    </xf>
    <xf numFmtId="0" fontId="0" fillId="0" borderId="62" xfId="0" applyBorder="1" applyAlignment="1" applyProtection="1">
      <alignment horizontal="center" vertical="center"/>
      <protection hidden="1"/>
    </xf>
    <xf numFmtId="0" fontId="0" fillId="0" borderId="63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64" xfId="0" applyBorder="1" applyAlignment="1" applyProtection="1">
      <alignment horizontal="center" vertical="center"/>
      <protection hidden="1"/>
    </xf>
    <xf numFmtId="0" fontId="0" fillId="0" borderId="65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66" xfId="0" applyBorder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</cellXfs>
  <cellStyles count="1">
    <cellStyle name="Standaard" xfId="0" builtinId="0"/>
  </cellStyles>
  <dxfs count="32">
    <dxf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/>
        <right style="medium">
          <color indexed="64"/>
        </right>
        <top/>
        <bottom/>
      </border>
      <protection locked="0" hidden="1"/>
    </dxf>
    <dxf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protection locked="0" hidden="1"/>
    </dxf>
    <dxf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protection locked="0" hidden="1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protection locked="0" hidden="1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>
        <left style="medium">
          <color indexed="64"/>
        </left>
        <right/>
        <top/>
        <bottom/>
      </border>
      <protection locked="0" hidden="1"/>
    </dxf>
    <dxf>
      <border outline="0"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0" indent="0" relativeIndent="0" justifyLastLine="0" shrinkToFit="0" mergeCell="0" readingOrder="0"/>
      <protection locked="0" hidden="1"/>
    </dxf>
    <dxf>
      <font>
        <condense val="0"/>
        <extend val="0"/>
        <color indexed="10"/>
      </font>
    </dxf>
    <dxf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/>
        <right style="medium">
          <color indexed="64"/>
        </right>
        <top/>
        <bottom/>
      </border>
      <protection locked="0" hidden="1"/>
    </dxf>
    <dxf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protection locked="0" hidden="1"/>
    </dxf>
    <dxf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protection locked="0" hidden="1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protection locked="0" hidden="1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>
        <left style="medium">
          <color indexed="64"/>
        </left>
        <right/>
        <top/>
        <bottom/>
      </border>
      <protection locked="0" hidden="1"/>
    </dxf>
    <dxf>
      <border outline="0"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0" indent="0" relativeIndent="0" justifyLastLine="0" shrinkToFit="0" mergeCell="0" readingOrder="0"/>
      <protection locked="0" hidden="1"/>
    </dxf>
    <dxf>
      <font>
        <condense val="0"/>
        <extend val="0"/>
        <color indexed="10"/>
      </font>
    </dxf>
    <dxf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/>
        <right style="medium">
          <color indexed="64"/>
        </right>
        <top/>
        <bottom/>
      </border>
      <protection locked="0" hidden="1"/>
    </dxf>
    <dxf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protection locked="0" hidden="1"/>
    </dxf>
    <dxf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protection locked="0" hidden="1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protection locked="0" hidden="1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>
        <left style="medium">
          <color indexed="64"/>
        </left>
        <right/>
        <top/>
        <bottom/>
      </border>
      <protection locked="0" hidden="1"/>
    </dxf>
    <dxf>
      <border outline="0"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0" indent="0" relativeIndent="0" justifyLastLine="0" shrinkToFit="0" mergeCell="0" readingOrder="0"/>
      <protection locked="0" hidden="1"/>
    </dxf>
    <dxf>
      <font>
        <condense val="0"/>
        <extend val="0"/>
        <color indexed="10"/>
      </font>
    </dxf>
    <dxf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/>
        <right style="medium">
          <color indexed="64"/>
        </right>
        <top/>
        <bottom/>
      </border>
      <protection locked="0" hidden="1"/>
    </dxf>
    <dxf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protection locked="0" hidden="1"/>
    </dxf>
    <dxf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protection locked="0" hidden="1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protection locked="0" hidden="1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>
        <left style="medium">
          <color indexed="64"/>
        </left>
        <right/>
        <top/>
        <bottom/>
      </border>
      <protection locked="0" hidden="1"/>
    </dxf>
    <dxf>
      <border outline="0"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0" indent="0" relativeIndent="0" justifyLastLine="0" shrinkToFit="0" mergeCell="0" readingOrder="0"/>
      <protection locked="0" hidden="1"/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7" name="Lijst1" displayName="Lijst1" ref="A5:E17" totalsRowShown="0" headerRowDxfId="30" tableBorderDxfId="29">
  <autoFilter ref="A5:E17"/>
  <sortState ref="A6:E17">
    <sortCondition descending="1" ref="C5:C17"/>
  </sortState>
  <tableColumns count="5">
    <tableColumn id="1" name="Team" dataDxfId="28"/>
    <tableColumn id="2" name="Naam" dataDxfId="27">
      <calculatedColumnFormula>INDIRECT("Team"&amp;A6)</calculatedColumnFormula>
    </tableColumn>
    <tableColumn id="3" name="Winst" dataDxfId="26"/>
    <tableColumn id="4" name="Verlies" dataDxfId="25"/>
    <tableColumn id="5" name="Punten" dataDxfId="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8" name="Lijst1" displayName="Lijst1_1" ref="A5:E17" totalsRowShown="0" headerRowDxfId="22" tableBorderDxfId="21">
  <autoFilter ref="A5:E17"/>
  <tableColumns count="5">
    <tableColumn id="1" name="Team" dataDxfId="20"/>
    <tableColumn id="2" name="Naam" dataDxfId="19">
      <calculatedColumnFormula>INDIRECT("Team"&amp;A6)</calculatedColumnFormula>
    </tableColumn>
    <tableColumn id="3" name="Winst" dataDxfId="18"/>
    <tableColumn id="4" name="Verlies" dataDxfId="17"/>
    <tableColumn id="5" name="Punten" dataDxfId="1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Lijst1" displayName="Lijst1_2" ref="A5:E17" totalsRowShown="0" headerRowDxfId="14" tableBorderDxfId="13">
  <autoFilter ref="A5:E17"/>
  <tableColumns count="5">
    <tableColumn id="1" name="Team" dataDxfId="12"/>
    <tableColumn id="2" name="Naam" dataDxfId="11">
      <calculatedColumnFormula>INDIRECT("Team"&amp;A6)</calculatedColumnFormula>
    </tableColumn>
    <tableColumn id="3" name="Winst" dataDxfId="10"/>
    <tableColumn id="4" name="Verlies" dataDxfId="9"/>
    <tableColumn id="5" name="Punten" dataDxfId="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2" name="Lijst1" displayName="Lijst1_3" ref="A6:E18" totalsRowShown="0" headerRowDxfId="6" tableBorderDxfId="5">
  <autoFilter ref="A6:E18"/>
  <tableColumns count="5">
    <tableColumn id="1" name="Team" dataDxfId="4"/>
    <tableColumn id="2" name="Naam" dataDxfId="3">
      <calculatedColumnFormula>INDIRECT("Team"&amp;A7)</calculatedColumnFormula>
    </tableColumn>
    <tableColumn id="3" name="Winst" dataDxfId="2"/>
    <tableColumn id="4" name="Verlies" dataDxfId="1"/>
    <tableColumn id="5" name="Punte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2"/>
  </sheetPr>
  <dimension ref="A1:G19"/>
  <sheetViews>
    <sheetView showGridLines="0" showRowColHeaders="0" zoomScaleNormal="100" workbookViewId="0">
      <pane ySplit="3" topLeftCell="A4" activePane="bottomLeft" state="frozen"/>
      <selection pane="bottomLeft" activeCell="C10" sqref="C10"/>
    </sheetView>
  </sheetViews>
  <sheetFormatPr defaultRowHeight="12.75"/>
  <cols>
    <col min="1" max="1" width="6.7109375" style="2" customWidth="1"/>
    <col min="2" max="2" width="4.7109375" style="2" customWidth="1"/>
    <col min="3" max="3" width="12.7109375" style="1" customWidth="1"/>
    <col min="4" max="4" width="18.7109375" style="2" customWidth="1"/>
    <col min="5" max="5" width="4.7109375" style="2" customWidth="1"/>
    <col min="6" max="6" width="6.7109375" style="1" customWidth="1"/>
    <col min="7" max="7" width="18.7109375" style="1" customWidth="1"/>
    <col min="8" max="16384" width="9.140625" style="1"/>
  </cols>
  <sheetData>
    <row r="1" spans="1:7" ht="23.25">
      <c r="A1" s="114" t="str">
        <f>"IJsselcup "&amp;Jaar</f>
        <v>IJsselcup 2016</v>
      </c>
      <c r="B1" s="114"/>
      <c r="C1" s="114"/>
      <c r="D1" s="114"/>
      <c r="E1" s="114"/>
      <c r="F1" s="114"/>
      <c r="G1" s="114"/>
    </row>
    <row r="2" spans="1:7" ht="20.25">
      <c r="A2" s="115" t="s">
        <v>30</v>
      </c>
      <c r="B2" s="115"/>
      <c r="C2" s="115"/>
      <c r="D2" s="115"/>
      <c r="E2" s="115"/>
      <c r="F2" s="115"/>
      <c r="G2" s="115"/>
    </row>
    <row r="3" spans="1:7" ht="30" customHeight="1">
      <c r="E3" s="3"/>
    </row>
    <row r="4" spans="1:7" ht="15" customHeight="1" thickBot="1">
      <c r="A4" s="4" t="s">
        <v>0</v>
      </c>
      <c r="B4" s="1"/>
      <c r="C4" s="4" t="s">
        <v>0</v>
      </c>
      <c r="D4" s="4" t="s">
        <v>1</v>
      </c>
      <c r="E4" s="1"/>
      <c r="F4" s="4" t="s">
        <v>2</v>
      </c>
      <c r="G4" s="5" t="s">
        <v>31</v>
      </c>
    </row>
    <row r="5" spans="1:7" ht="15" customHeight="1" thickBot="1">
      <c r="A5" s="80">
        <v>2016</v>
      </c>
      <c r="B5" s="1"/>
      <c r="C5" s="25">
        <v>42462</v>
      </c>
      <c r="D5" s="26" t="s">
        <v>23</v>
      </c>
      <c r="E5" s="1"/>
      <c r="F5" s="6" t="s">
        <v>3</v>
      </c>
      <c r="G5" s="26" t="s">
        <v>19</v>
      </c>
    </row>
    <row r="6" spans="1:7" ht="15" customHeight="1">
      <c r="A6" s="1"/>
      <c r="B6" s="1"/>
      <c r="C6" s="27">
        <v>42518</v>
      </c>
      <c r="D6" s="28" t="s">
        <v>57</v>
      </c>
      <c r="E6" s="1"/>
      <c r="F6" s="7" t="s">
        <v>4</v>
      </c>
      <c r="G6" s="28" t="s">
        <v>21</v>
      </c>
    </row>
    <row r="7" spans="1:7" ht="15" customHeight="1">
      <c r="A7" s="1"/>
      <c r="B7" s="1"/>
      <c r="C7" s="27">
        <v>42532</v>
      </c>
      <c r="D7" s="28" t="s">
        <v>19</v>
      </c>
      <c r="E7" s="1"/>
      <c r="F7" s="7" t="s">
        <v>5</v>
      </c>
      <c r="G7" s="28" t="s">
        <v>15</v>
      </c>
    </row>
    <row r="8" spans="1:7" ht="15" customHeight="1">
      <c r="A8" s="1"/>
      <c r="B8" s="1"/>
      <c r="C8" s="27">
        <v>42567</v>
      </c>
      <c r="D8" s="28" t="s">
        <v>55</v>
      </c>
      <c r="E8" s="1"/>
      <c r="F8" s="7" t="s">
        <v>6</v>
      </c>
      <c r="G8" s="28" t="s">
        <v>63</v>
      </c>
    </row>
    <row r="9" spans="1:7" ht="15" customHeight="1">
      <c r="A9" s="1"/>
      <c r="B9" s="1"/>
      <c r="C9" s="27">
        <v>42595</v>
      </c>
      <c r="D9" s="28" t="s">
        <v>56</v>
      </c>
      <c r="E9" s="1"/>
      <c r="F9" s="7" t="s">
        <v>7</v>
      </c>
      <c r="G9" s="28" t="s">
        <v>16</v>
      </c>
    </row>
    <row r="10" spans="1:7" ht="15" customHeight="1" thickBot="1">
      <c r="A10" s="1"/>
      <c r="B10" s="1"/>
      <c r="C10" s="29">
        <v>42630</v>
      </c>
      <c r="D10" s="30" t="s">
        <v>20</v>
      </c>
      <c r="E10" s="1"/>
      <c r="F10" s="7" t="s">
        <v>8</v>
      </c>
      <c r="G10" s="28" t="s">
        <v>65</v>
      </c>
    </row>
    <row r="11" spans="1:7" ht="15" customHeight="1">
      <c r="A11" s="1"/>
      <c r="B11" s="1"/>
      <c r="C11" s="2"/>
      <c r="E11" s="1"/>
      <c r="F11" s="7" t="s">
        <v>9</v>
      </c>
      <c r="G11" s="28" t="s">
        <v>20</v>
      </c>
    </row>
    <row r="12" spans="1:7" ht="15" customHeight="1">
      <c r="A12" s="1"/>
      <c r="B12" s="1"/>
      <c r="C12" s="2"/>
      <c r="E12" s="1"/>
      <c r="F12" s="7" t="s">
        <v>10</v>
      </c>
      <c r="G12" s="28" t="s">
        <v>62</v>
      </c>
    </row>
    <row r="13" spans="1:7" ht="15" customHeight="1">
      <c r="A13" s="1"/>
      <c r="B13" s="1"/>
      <c r="C13" s="2"/>
      <c r="E13" s="1"/>
      <c r="F13" s="7" t="s">
        <v>11</v>
      </c>
      <c r="G13" s="28" t="s">
        <v>64</v>
      </c>
    </row>
    <row r="14" spans="1:7" ht="15" customHeight="1">
      <c r="A14" s="1"/>
      <c r="B14" s="1"/>
      <c r="C14" s="2"/>
      <c r="E14" s="1"/>
      <c r="F14" s="7" t="s">
        <v>12</v>
      </c>
      <c r="G14" s="28" t="s">
        <v>18</v>
      </c>
    </row>
    <row r="15" spans="1:7" ht="15" customHeight="1">
      <c r="A15" s="1"/>
      <c r="B15" s="1"/>
      <c r="C15" s="2"/>
      <c r="E15" s="1"/>
      <c r="F15" s="7" t="s">
        <v>13</v>
      </c>
      <c r="G15" s="28" t="s">
        <v>22</v>
      </c>
    </row>
    <row r="16" spans="1:7" ht="15" customHeight="1" thickBot="1">
      <c r="A16" s="1"/>
      <c r="B16" s="1"/>
      <c r="C16" s="2"/>
      <c r="E16" s="1"/>
      <c r="F16" s="8" t="s">
        <v>14</v>
      </c>
      <c r="G16" s="30" t="s">
        <v>17</v>
      </c>
    </row>
    <row r="17" spans="3:3">
      <c r="C17" s="2"/>
    </row>
    <row r="18" spans="3:3">
      <c r="C18" s="2"/>
    </row>
    <row r="19" spans="3:3">
      <c r="C19" s="2"/>
    </row>
  </sheetData>
  <sheetProtection sheet="1" objects="1" scenarios="1"/>
  <mergeCells count="2">
    <mergeCell ref="A1:G1"/>
    <mergeCell ref="A2:G2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49"/>
    <pageSetUpPr fitToPage="1"/>
  </sheetPr>
  <dimension ref="A1:N46"/>
  <sheetViews>
    <sheetView showGridLines="0" showRowColHeaders="0" workbookViewId="0">
      <pane ySplit="4" topLeftCell="A35" activePane="bottomLeft" state="frozen"/>
      <selection sqref="A1:IV1"/>
      <selection pane="bottomLeft" activeCell="S11" sqref="S11"/>
    </sheetView>
  </sheetViews>
  <sheetFormatPr defaultRowHeight="12.75"/>
  <cols>
    <col min="1" max="1" width="12.7109375" style="1" customWidth="1"/>
    <col min="2" max="13" width="6.7109375" style="9" customWidth="1"/>
    <col min="14" max="16384" width="9.140625" style="1"/>
  </cols>
  <sheetData>
    <row r="1" spans="1:14" ht="23.25">
      <c r="B1" s="114" t="str">
        <f>"IJsselcup "&amp;Jaar</f>
        <v>IJsselcup 2016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4" ht="30" customHeight="1">
      <c r="B2" s="115" t="str">
        <f>"Stand "&amp;TEXT(Datum3,"dd-mm-jjjj")</f>
        <v>Stand 11-06-2016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39"/>
    </row>
    <row r="3" spans="1:14" ht="15">
      <c r="B3" s="118" t="str">
        <f>Lokatie3</f>
        <v>Lochem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41"/>
    </row>
    <row r="4" spans="1:14" ht="30" customHeight="1">
      <c r="N4" s="9"/>
    </row>
    <row r="5" spans="1:14" ht="20.100000000000001" customHeight="1" thickBot="1">
      <c r="B5" s="117" t="str">
        <f>'Scores speeldag 3'!A5</f>
        <v>Poule A (A1-A4 en A2-A3)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9"/>
    </row>
    <row r="6" spans="1:14" ht="15" customHeight="1">
      <c r="B6" s="119" t="s">
        <v>3</v>
      </c>
      <c r="C6" s="120"/>
      <c r="D6" s="121"/>
      <c r="E6" s="128" t="s">
        <v>4</v>
      </c>
      <c r="F6" s="120"/>
      <c r="G6" s="121"/>
      <c r="H6" s="128" t="s">
        <v>5</v>
      </c>
      <c r="I6" s="120"/>
      <c r="J6" s="121"/>
      <c r="K6" s="120" t="s">
        <v>6</v>
      </c>
      <c r="L6" s="120"/>
      <c r="M6" s="127"/>
    </row>
    <row r="7" spans="1:14" ht="15" customHeight="1">
      <c r="B7" s="122" t="str">
        <f ca="1">INDIRECT("Team"&amp;B6)</f>
        <v>Lochem</v>
      </c>
      <c r="C7" s="123"/>
      <c r="D7" s="124"/>
      <c r="E7" s="125" t="str">
        <f ca="1">INDIRECT("Team"&amp;E6)</f>
        <v>Lingewaard 1</v>
      </c>
      <c r="F7" s="123"/>
      <c r="G7" s="124"/>
      <c r="H7" s="125" t="str">
        <f ca="1">INDIRECT("Team"&amp;H6)</f>
        <v>Doetinchem 1</v>
      </c>
      <c r="I7" s="123"/>
      <c r="J7" s="124"/>
      <c r="K7" s="123" t="str">
        <f ca="1">INDIRECT("Team"&amp;K6)</f>
        <v>Zevenaar  2</v>
      </c>
      <c r="L7" s="123"/>
      <c r="M7" s="126"/>
    </row>
    <row r="8" spans="1:14" ht="15" customHeight="1">
      <c r="A8" s="1" t="str">
        <f>'Scores speeldag 3'!A9</f>
        <v>Ronde 1 W1</v>
      </c>
      <c r="B8" s="42">
        <f>'Scores speeldag 3'!B9</f>
        <v>13</v>
      </c>
      <c r="C8" s="43">
        <f>'Scores speeldag 3'!C9</f>
        <v>4</v>
      </c>
      <c r="D8" s="44">
        <f>'Scores speeldag 3'!F9</f>
        <v>9</v>
      </c>
      <c r="E8" s="45">
        <f>'Scores speeldag 3'!I9</f>
        <v>8</v>
      </c>
      <c r="F8" s="43">
        <f>'Scores speeldag 3'!J9</f>
        <v>13</v>
      </c>
      <c r="G8" s="44">
        <f>'Scores speeldag 3'!M9</f>
        <v>-5</v>
      </c>
      <c r="H8" s="45">
        <f>'Scores speeldag 3'!J9</f>
        <v>13</v>
      </c>
      <c r="I8" s="43">
        <f>'Scores speeldag 3'!I9</f>
        <v>8</v>
      </c>
      <c r="J8" s="44">
        <f>'Scores speeldag 3'!N9</f>
        <v>5</v>
      </c>
      <c r="K8" s="43">
        <f>'Scores speeldag 3'!C9</f>
        <v>4</v>
      </c>
      <c r="L8" s="43">
        <f>'Scores speeldag 3'!B9</f>
        <v>13</v>
      </c>
      <c r="M8" s="46">
        <f>'Scores speeldag 3'!G9</f>
        <v>-9</v>
      </c>
    </row>
    <row r="9" spans="1:14" ht="15" customHeight="1">
      <c r="A9" s="1" t="str">
        <f>'Scores speeldag 3'!A10</f>
        <v>Ronde 1 W2</v>
      </c>
      <c r="B9" s="47">
        <f>'Scores speeldag 3'!B10</f>
        <v>13</v>
      </c>
      <c r="C9" s="48">
        <f>'Scores speeldag 3'!C10</f>
        <v>9</v>
      </c>
      <c r="D9" s="49">
        <f>'Scores speeldag 3'!F10</f>
        <v>4</v>
      </c>
      <c r="E9" s="50">
        <f>'Scores speeldag 3'!I10</f>
        <v>13</v>
      </c>
      <c r="F9" s="48">
        <f>'Scores speeldag 3'!J10</f>
        <v>12</v>
      </c>
      <c r="G9" s="49">
        <f>'Scores speeldag 3'!M10</f>
        <v>1</v>
      </c>
      <c r="H9" s="50">
        <f>'Scores speeldag 3'!J10</f>
        <v>12</v>
      </c>
      <c r="I9" s="48">
        <f>'Scores speeldag 3'!I10</f>
        <v>13</v>
      </c>
      <c r="J9" s="49">
        <f>'Scores speeldag 3'!N10</f>
        <v>-1</v>
      </c>
      <c r="K9" s="48">
        <f>'Scores speeldag 3'!C10</f>
        <v>9</v>
      </c>
      <c r="L9" s="48">
        <f>'Scores speeldag 3'!B10</f>
        <v>13</v>
      </c>
      <c r="M9" s="51">
        <f>'Scores speeldag 3'!G10</f>
        <v>-4</v>
      </c>
    </row>
    <row r="10" spans="1:14" ht="15" customHeight="1">
      <c r="A10" s="52" t="str">
        <f>'Scores speeldag 3'!A11</f>
        <v>Ronde 1 W3</v>
      </c>
      <c r="B10" s="53">
        <f>'Scores speeldag 3'!B11</f>
        <v>7</v>
      </c>
      <c r="C10" s="54">
        <f>'Scores speeldag 3'!C11</f>
        <v>13</v>
      </c>
      <c r="D10" s="55">
        <f>'Scores speeldag 3'!F11</f>
        <v>-6</v>
      </c>
      <c r="E10" s="56">
        <f>'Scores speeldag 3'!I11</f>
        <v>4</v>
      </c>
      <c r="F10" s="54">
        <f>'Scores speeldag 3'!J11</f>
        <v>13</v>
      </c>
      <c r="G10" s="55">
        <f>'Scores speeldag 3'!M11</f>
        <v>-9</v>
      </c>
      <c r="H10" s="56">
        <f>'Scores speeldag 3'!J11</f>
        <v>13</v>
      </c>
      <c r="I10" s="54">
        <f>'Scores speeldag 3'!I11</f>
        <v>4</v>
      </c>
      <c r="J10" s="55">
        <f>'Scores speeldag 3'!N11</f>
        <v>9</v>
      </c>
      <c r="K10" s="54">
        <f>'Scores speeldag 3'!C11</f>
        <v>13</v>
      </c>
      <c r="L10" s="54">
        <f>'Scores speeldag 3'!B11</f>
        <v>7</v>
      </c>
      <c r="M10" s="57">
        <f>'Scores speeldag 3'!G11</f>
        <v>6</v>
      </c>
    </row>
    <row r="11" spans="1:14" ht="15" customHeight="1">
      <c r="A11" s="1" t="str">
        <f>'Scores speeldag 3'!A12</f>
        <v>Ronde 2 W1</v>
      </c>
      <c r="B11" s="58">
        <f>'Scores speeldag 3'!B12</f>
        <v>13</v>
      </c>
      <c r="C11" s="59">
        <f>'Scores speeldag 3'!C12</f>
        <v>0</v>
      </c>
      <c r="D11" s="60">
        <f>'Scores speeldag 3'!F12</f>
        <v>13</v>
      </c>
      <c r="E11" s="61">
        <f>'Scores speeldag 3'!I12</f>
        <v>7</v>
      </c>
      <c r="F11" s="59">
        <f>'Scores speeldag 3'!J12</f>
        <v>13</v>
      </c>
      <c r="G11" s="60">
        <f>'Scores speeldag 3'!M12</f>
        <v>-6</v>
      </c>
      <c r="H11" s="61">
        <f>'Scores speeldag 3'!J12</f>
        <v>13</v>
      </c>
      <c r="I11" s="59">
        <f>'Scores speeldag 3'!I12</f>
        <v>7</v>
      </c>
      <c r="J11" s="60">
        <f>'Scores speeldag 3'!N12</f>
        <v>6</v>
      </c>
      <c r="K11" s="59">
        <f>'Scores speeldag 3'!C12</f>
        <v>0</v>
      </c>
      <c r="L11" s="59">
        <f>'Scores speeldag 3'!B12</f>
        <v>13</v>
      </c>
      <c r="M11" s="62">
        <f>'Scores speeldag 3'!G12</f>
        <v>-13</v>
      </c>
    </row>
    <row r="12" spans="1:14" ht="15" customHeight="1">
      <c r="A12" s="1" t="str">
        <f>'Scores speeldag 3'!A13</f>
        <v>Ronde 2 W2</v>
      </c>
      <c r="B12" s="47">
        <f>'Scores speeldag 3'!B13</f>
        <v>10</v>
      </c>
      <c r="C12" s="48">
        <f>'Scores speeldag 3'!C13</f>
        <v>13</v>
      </c>
      <c r="D12" s="49">
        <f>'Scores speeldag 3'!F13</f>
        <v>-3</v>
      </c>
      <c r="E12" s="50">
        <f>'Scores speeldag 3'!I13</f>
        <v>6</v>
      </c>
      <c r="F12" s="48">
        <f>'Scores speeldag 3'!J13</f>
        <v>13</v>
      </c>
      <c r="G12" s="49">
        <f>'Scores speeldag 3'!M13</f>
        <v>-7</v>
      </c>
      <c r="H12" s="50">
        <f>'Scores speeldag 3'!J13</f>
        <v>13</v>
      </c>
      <c r="I12" s="48">
        <f>'Scores speeldag 3'!I13</f>
        <v>6</v>
      </c>
      <c r="J12" s="49">
        <f>'Scores speeldag 3'!N13</f>
        <v>7</v>
      </c>
      <c r="K12" s="48">
        <f>'Scores speeldag 3'!C13</f>
        <v>13</v>
      </c>
      <c r="L12" s="48">
        <f>'Scores speeldag 3'!B13</f>
        <v>10</v>
      </c>
      <c r="M12" s="51">
        <f>'Scores speeldag 3'!G13</f>
        <v>3</v>
      </c>
    </row>
    <row r="13" spans="1:14" ht="15" customHeight="1">
      <c r="A13" s="52" t="str">
        <f>'Scores speeldag 3'!A14</f>
        <v>Ronde 2 W3</v>
      </c>
      <c r="B13" s="53">
        <f>'Scores speeldag 3'!B14</f>
        <v>12</v>
      </c>
      <c r="C13" s="54">
        <f>'Scores speeldag 3'!C14</f>
        <v>13</v>
      </c>
      <c r="D13" s="55">
        <f>'Scores speeldag 3'!F14</f>
        <v>-1</v>
      </c>
      <c r="E13" s="56">
        <f>'Scores speeldag 3'!I14</f>
        <v>13</v>
      </c>
      <c r="F13" s="54">
        <f>'Scores speeldag 3'!J14</f>
        <v>4</v>
      </c>
      <c r="G13" s="55">
        <f>'Scores speeldag 3'!M14</f>
        <v>9</v>
      </c>
      <c r="H13" s="56">
        <f>'Scores speeldag 3'!J14</f>
        <v>4</v>
      </c>
      <c r="I13" s="54">
        <f>'Scores speeldag 3'!I14</f>
        <v>13</v>
      </c>
      <c r="J13" s="55">
        <f>'Scores speeldag 3'!N14</f>
        <v>-9</v>
      </c>
      <c r="K13" s="54">
        <f>'Scores speeldag 3'!C14</f>
        <v>13</v>
      </c>
      <c r="L13" s="54">
        <f>'Scores speeldag 3'!B14</f>
        <v>12</v>
      </c>
      <c r="M13" s="57">
        <f>'Scores speeldag 3'!G14</f>
        <v>1</v>
      </c>
    </row>
    <row r="14" spans="1:14" ht="15" customHeight="1">
      <c r="A14" s="1" t="str">
        <f>'Scores speeldag 3'!A15</f>
        <v>Ronde 3 W1</v>
      </c>
      <c r="B14" s="58">
        <f>'Scores speeldag 3'!B15</f>
        <v>13</v>
      </c>
      <c r="C14" s="59">
        <f>'Scores speeldag 3'!C15</f>
        <v>8</v>
      </c>
      <c r="D14" s="60">
        <f>'Scores speeldag 3'!F15</f>
        <v>5</v>
      </c>
      <c r="E14" s="61">
        <f>'Scores speeldag 3'!I15</f>
        <v>9</v>
      </c>
      <c r="F14" s="59">
        <f>'Scores speeldag 3'!J15</f>
        <v>13</v>
      </c>
      <c r="G14" s="60">
        <f>'Scores speeldag 3'!M15</f>
        <v>-4</v>
      </c>
      <c r="H14" s="61">
        <f>'Scores speeldag 3'!J15</f>
        <v>13</v>
      </c>
      <c r="I14" s="59">
        <f>'Scores speeldag 3'!I15</f>
        <v>9</v>
      </c>
      <c r="J14" s="60">
        <f>'Scores speeldag 3'!N15</f>
        <v>4</v>
      </c>
      <c r="K14" s="59">
        <f>'Scores speeldag 3'!C15</f>
        <v>8</v>
      </c>
      <c r="L14" s="59">
        <f>'Scores speeldag 3'!B15</f>
        <v>13</v>
      </c>
      <c r="M14" s="62">
        <f>'Scores speeldag 3'!G15</f>
        <v>-5</v>
      </c>
    </row>
    <row r="15" spans="1:14" ht="15" customHeight="1">
      <c r="A15" s="1" t="str">
        <f>'Scores speeldag 3'!A16</f>
        <v>Ronde 3 W2</v>
      </c>
      <c r="B15" s="63">
        <f>'Scores speeldag 3'!B16</f>
        <v>8</v>
      </c>
      <c r="C15" s="64">
        <f>'Scores speeldag 3'!C16</f>
        <v>13</v>
      </c>
      <c r="D15" s="65">
        <f>'Scores speeldag 3'!F16</f>
        <v>-5</v>
      </c>
      <c r="E15" s="66">
        <f>'Scores speeldag 3'!I16</f>
        <v>8</v>
      </c>
      <c r="F15" s="64">
        <f>'Scores speeldag 3'!J16</f>
        <v>13</v>
      </c>
      <c r="G15" s="65">
        <f>'Scores speeldag 3'!M16</f>
        <v>-5</v>
      </c>
      <c r="H15" s="66">
        <f>'Scores speeldag 3'!J16</f>
        <v>13</v>
      </c>
      <c r="I15" s="64">
        <f>'Scores speeldag 3'!I16</f>
        <v>8</v>
      </c>
      <c r="J15" s="65">
        <f>'Scores speeldag 3'!N16</f>
        <v>5</v>
      </c>
      <c r="K15" s="64">
        <f>'Scores speeldag 3'!C16</f>
        <v>13</v>
      </c>
      <c r="L15" s="64">
        <f>'Scores speeldag 3'!B16</f>
        <v>8</v>
      </c>
      <c r="M15" s="67">
        <f>'Scores speeldag 3'!G16</f>
        <v>5</v>
      </c>
    </row>
    <row r="16" spans="1:14" ht="15" hidden="1" customHeight="1">
      <c r="A16" s="1" t="str">
        <f>'Scores speeldag 3'!A17</f>
        <v>Totaal</v>
      </c>
      <c r="B16" s="68">
        <f>'Scores speeldag 3'!B17</f>
        <v>89</v>
      </c>
      <c r="C16" s="69">
        <f>'Scores speeldag 3'!C17</f>
        <v>73</v>
      </c>
      <c r="D16" s="70"/>
      <c r="E16" s="71">
        <f>'Scores speeldag 3'!I17</f>
        <v>68</v>
      </c>
      <c r="F16" s="69">
        <f>'Scores speeldag 3'!J17</f>
        <v>94</v>
      </c>
      <c r="G16" s="70">
        <f>'Scores speeldag 3'!M17</f>
        <v>-26</v>
      </c>
      <c r="H16" s="71">
        <f>'Scores speeldag 3'!J17</f>
        <v>94</v>
      </c>
      <c r="I16" s="69">
        <f>'Scores speeldag 3'!I17</f>
        <v>68</v>
      </c>
      <c r="J16" s="70"/>
      <c r="K16" s="69">
        <f>'Scores speeldag 3'!C17</f>
        <v>73</v>
      </c>
      <c r="L16" s="69">
        <f>'Scores speeldag 3'!B17</f>
        <v>89</v>
      </c>
      <c r="M16" s="72"/>
    </row>
    <row r="17" spans="1:14" ht="15" customHeight="1" thickBot="1">
      <c r="A17" s="1" t="str">
        <f>'Scores speeldag 3'!A17</f>
        <v>Totaal</v>
      </c>
      <c r="B17" s="73">
        <f>'Scores speeldag 3'!D17</f>
        <v>4</v>
      </c>
      <c r="C17" s="74">
        <f>'Scores speeldag 3'!E17</f>
        <v>4</v>
      </c>
      <c r="D17" s="75">
        <f>'Scores speeldag 3'!F17</f>
        <v>16</v>
      </c>
      <c r="E17" s="76">
        <f>'Scores speeldag 3'!K17</f>
        <v>2</v>
      </c>
      <c r="F17" s="74">
        <f>'Scores speeldag 3'!L17</f>
        <v>6</v>
      </c>
      <c r="G17" s="75">
        <f>'Scores speeldag 3'!M17</f>
        <v>-26</v>
      </c>
      <c r="H17" s="76">
        <f>'Scores speeldag 3'!L17</f>
        <v>6</v>
      </c>
      <c r="I17" s="74">
        <f>'Scores speeldag 3'!K17</f>
        <v>2</v>
      </c>
      <c r="J17" s="75">
        <f>'Scores speeldag 3'!N17</f>
        <v>26</v>
      </c>
      <c r="K17" s="74">
        <f>'Scores speeldag 3'!E17</f>
        <v>4</v>
      </c>
      <c r="L17" s="74">
        <f>'Scores speeldag 3'!D17</f>
        <v>4</v>
      </c>
      <c r="M17" s="77">
        <f>'Scores speeldag 3'!G17</f>
        <v>-16</v>
      </c>
    </row>
    <row r="18" spans="1:14" ht="30" customHeight="1"/>
    <row r="19" spans="1:14" ht="20.100000000000001" customHeight="1" thickBot="1">
      <c r="B19" s="117" t="str">
        <f>'Scores speeldag 3'!A19</f>
        <v>Poule B (B1-B4 en B2-B3)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9"/>
    </row>
    <row r="20" spans="1:14" ht="15" customHeight="1">
      <c r="B20" s="119" t="s">
        <v>7</v>
      </c>
      <c r="C20" s="120"/>
      <c r="D20" s="121"/>
      <c r="E20" s="128" t="s">
        <v>8</v>
      </c>
      <c r="F20" s="120"/>
      <c r="G20" s="121"/>
      <c r="H20" s="128" t="s">
        <v>9</v>
      </c>
      <c r="I20" s="120"/>
      <c r="J20" s="121"/>
      <c r="K20" s="120" t="s">
        <v>10</v>
      </c>
      <c r="L20" s="120"/>
      <c r="M20" s="127"/>
    </row>
    <row r="21" spans="1:14" ht="15" customHeight="1">
      <c r="B21" s="122" t="str">
        <f ca="1">INDIRECT("Team"&amp;B20)</f>
        <v>Doetinchem 2</v>
      </c>
      <c r="C21" s="123"/>
      <c r="D21" s="124"/>
      <c r="E21" s="125" t="str">
        <f ca="1">INDIRECT("Team"&amp;E20)</f>
        <v>PCM 2</v>
      </c>
      <c r="F21" s="123"/>
      <c r="G21" s="124"/>
      <c r="H21" s="125" t="str">
        <f ca="1">INDIRECT("Team"&amp;H20)</f>
        <v>Brummen</v>
      </c>
      <c r="I21" s="123"/>
      <c r="J21" s="124"/>
      <c r="K21" s="123" t="str">
        <f ca="1">INDIRECT("Team"&amp;K20)</f>
        <v>Zevenaar 3</v>
      </c>
      <c r="L21" s="123"/>
      <c r="M21" s="126"/>
    </row>
    <row r="22" spans="1:14" ht="15" customHeight="1">
      <c r="A22" s="1" t="str">
        <f>'Scores speeldag 3'!A23</f>
        <v>Ronde 1 W1</v>
      </c>
      <c r="B22" s="42">
        <f>'Scores speeldag 3'!B23</f>
        <v>7</v>
      </c>
      <c r="C22" s="43">
        <f>'Scores speeldag 3'!C23</f>
        <v>13</v>
      </c>
      <c r="D22" s="44">
        <f>'Scores speeldag 3'!F23</f>
        <v>-6</v>
      </c>
      <c r="E22" s="45">
        <f>'Scores speeldag 3'!I23</f>
        <v>13</v>
      </c>
      <c r="F22" s="43">
        <f>'Scores speeldag 3'!J23</f>
        <v>10</v>
      </c>
      <c r="G22" s="44">
        <f>'Scores speeldag 3'!M23</f>
        <v>3</v>
      </c>
      <c r="H22" s="45">
        <f>'Scores speeldag 3'!J23</f>
        <v>10</v>
      </c>
      <c r="I22" s="43">
        <f>'Scores speeldag 3'!I23</f>
        <v>13</v>
      </c>
      <c r="J22" s="44">
        <f>'Scores speeldag 3'!N23</f>
        <v>-3</v>
      </c>
      <c r="K22" s="43">
        <f>'Scores speeldag 3'!C23</f>
        <v>13</v>
      </c>
      <c r="L22" s="43">
        <f>'Scores speeldag 3'!B23</f>
        <v>7</v>
      </c>
      <c r="M22" s="46">
        <f>'Scores speeldag 3'!G23</f>
        <v>6</v>
      </c>
    </row>
    <row r="23" spans="1:14" ht="15" customHeight="1">
      <c r="A23" s="1" t="str">
        <f>'Scores speeldag 3'!A24</f>
        <v>Ronde 1 W2</v>
      </c>
      <c r="B23" s="47">
        <f>'Scores speeldag 3'!B24</f>
        <v>13</v>
      </c>
      <c r="C23" s="48">
        <f>'Scores speeldag 3'!C24</f>
        <v>12</v>
      </c>
      <c r="D23" s="49">
        <f>'Scores speeldag 3'!F24</f>
        <v>1</v>
      </c>
      <c r="E23" s="50">
        <f>'Scores speeldag 3'!I24</f>
        <v>8</v>
      </c>
      <c r="F23" s="48">
        <f>'Scores speeldag 3'!J24</f>
        <v>13</v>
      </c>
      <c r="G23" s="49">
        <f>'Scores speeldag 3'!M24</f>
        <v>-5</v>
      </c>
      <c r="H23" s="50">
        <f>'Scores speeldag 3'!J24</f>
        <v>13</v>
      </c>
      <c r="I23" s="48">
        <f>'Scores speeldag 3'!I24</f>
        <v>8</v>
      </c>
      <c r="J23" s="49">
        <f>'Scores speeldag 3'!N24</f>
        <v>5</v>
      </c>
      <c r="K23" s="48">
        <f>'Scores speeldag 3'!C24</f>
        <v>12</v>
      </c>
      <c r="L23" s="48">
        <f>'Scores speeldag 3'!B24</f>
        <v>13</v>
      </c>
      <c r="M23" s="51">
        <f>'Scores speeldag 3'!G24</f>
        <v>-1</v>
      </c>
    </row>
    <row r="24" spans="1:14" ht="15" customHeight="1">
      <c r="A24" s="52" t="str">
        <f>'Scores speeldag 3'!A25</f>
        <v>Ronde 1 W3</v>
      </c>
      <c r="B24" s="53">
        <f>'Scores speeldag 3'!B25</f>
        <v>8</v>
      </c>
      <c r="C24" s="54">
        <f>'Scores speeldag 3'!C25</f>
        <v>13</v>
      </c>
      <c r="D24" s="55">
        <f>'Scores speeldag 3'!F25</f>
        <v>-5</v>
      </c>
      <c r="E24" s="56">
        <f>'Scores speeldag 3'!I25</f>
        <v>13</v>
      </c>
      <c r="F24" s="54">
        <f>'Scores speeldag 3'!J25</f>
        <v>9</v>
      </c>
      <c r="G24" s="55">
        <f>'Scores speeldag 3'!M25</f>
        <v>4</v>
      </c>
      <c r="H24" s="56">
        <f>'Scores speeldag 3'!J25</f>
        <v>9</v>
      </c>
      <c r="I24" s="54">
        <f>'Scores speeldag 3'!I25</f>
        <v>13</v>
      </c>
      <c r="J24" s="55">
        <f>'Scores speeldag 3'!N25</f>
        <v>-4</v>
      </c>
      <c r="K24" s="54">
        <f>'Scores speeldag 3'!C25</f>
        <v>13</v>
      </c>
      <c r="L24" s="54">
        <f>'Scores speeldag 3'!B25</f>
        <v>8</v>
      </c>
      <c r="M24" s="57">
        <f>'Scores speeldag 3'!G25</f>
        <v>5</v>
      </c>
    </row>
    <row r="25" spans="1:14" ht="15" customHeight="1">
      <c r="A25" s="1" t="str">
        <f>'Scores speeldag 3'!A26</f>
        <v>Ronde 2 W1</v>
      </c>
      <c r="B25" s="58">
        <f>'Scores speeldag 3'!B26</f>
        <v>12</v>
      </c>
      <c r="C25" s="59">
        <f>'Scores speeldag 3'!C26</f>
        <v>13</v>
      </c>
      <c r="D25" s="60">
        <f>'Scores speeldag 3'!F26</f>
        <v>-1</v>
      </c>
      <c r="E25" s="61">
        <f>'Scores speeldag 3'!I26</f>
        <v>13</v>
      </c>
      <c r="F25" s="59">
        <f>'Scores speeldag 3'!J26</f>
        <v>7</v>
      </c>
      <c r="G25" s="60">
        <f>'Scores speeldag 3'!M26</f>
        <v>6</v>
      </c>
      <c r="H25" s="61">
        <f>'Scores speeldag 3'!J26</f>
        <v>7</v>
      </c>
      <c r="I25" s="59">
        <f>'Scores speeldag 3'!I26</f>
        <v>13</v>
      </c>
      <c r="J25" s="60">
        <f>'Scores speeldag 3'!N26</f>
        <v>-6</v>
      </c>
      <c r="K25" s="59">
        <f>'Scores speeldag 3'!C26</f>
        <v>13</v>
      </c>
      <c r="L25" s="59">
        <f>'Scores speeldag 3'!B26</f>
        <v>12</v>
      </c>
      <c r="M25" s="62">
        <f>'Scores speeldag 3'!G26</f>
        <v>1</v>
      </c>
    </row>
    <row r="26" spans="1:14" ht="15" customHeight="1">
      <c r="A26" s="1" t="str">
        <f>'Scores speeldag 3'!A27</f>
        <v>Ronde 2 W2</v>
      </c>
      <c r="B26" s="47">
        <f>'Scores speeldag 3'!B27</f>
        <v>13</v>
      </c>
      <c r="C26" s="48">
        <f>'Scores speeldag 3'!C27</f>
        <v>8</v>
      </c>
      <c r="D26" s="49">
        <f>'Scores speeldag 3'!F27</f>
        <v>5</v>
      </c>
      <c r="E26" s="50">
        <f>'Scores speeldag 3'!I27</f>
        <v>13</v>
      </c>
      <c r="F26" s="48">
        <f>'Scores speeldag 3'!J27</f>
        <v>4</v>
      </c>
      <c r="G26" s="49">
        <f>'Scores speeldag 3'!M27</f>
        <v>9</v>
      </c>
      <c r="H26" s="50">
        <f>'Scores speeldag 3'!J27</f>
        <v>4</v>
      </c>
      <c r="I26" s="48">
        <f>'Scores speeldag 3'!I27</f>
        <v>13</v>
      </c>
      <c r="J26" s="49">
        <f>'Scores speeldag 3'!N27</f>
        <v>-9</v>
      </c>
      <c r="K26" s="48">
        <f>'Scores speeldag 3'!C27</f>
        <v>8</v>
      </c>
      <c r="L26" s="48">
        <f>'Scores speeldag 3'!B27</f>
        <v>13</v>
      </c>
      <c r="M26" s="51">
        <f>'Scores speeldag 3'!G27</f>
        <v>-5</v>
      </c>
    </row>
    <row r="27" spans="1:14" ht="15" customHeight="1">
      <c r="A27" s="52" t="str">
        <f>'Scores speeldag 3'!A28</f>
        <v>Ronde 2 W3</v>
      </c>
      <c r="B27" s="53">
        <f>'Scores speeldag 3'!B28</f>
        <v>13</v>
      </c>
      <c r="C27" s="54">
        <f>'Scores speeldag 3'!C28</f>
        <v>8</v>
      </c>
      <c r="D27" s="55">
        <f>'Scores speeldag 3'!F28</f>
        <v>5</v>
      </c>
      <c r="E27" s="56">
        <f>'Scores speeldag 3'!I28</f>
        <v>13</v>
      </c>
      <c r="F27" s="54">
        <f>'Scores speeldag 3'!J28</f>
        <v>4</v>
      </c>
      <c r="G27" s="55">
        <f>'Scores speeldag 3'!M28</f>
        <v>9</v>
      </c>
      <c r="H27" s="56">
        <f>'Scores speeldag 3'!J28</f>
        <v>4</v>
      </c>
      <c r="I27" s="54">
        <f>'Scores speeldag 3'!I28</f>
        <v>13</v>
      </c>
      <c r="J27" s="55">
        <f>'Scores speeldag 3'!N28</f>
        <v>-9</v>
      </c>
      <c r="K27" s="54">
        <f>'Scores speeldag 3'!C28</f>
        <v>8</v>
      </c>
      <c r="L27" s="54">
        <f>'Scores speeldag 3'!B28</f>
        <v>13</v>
      </c>
      <c r="M27" s="57">
        <f>'Scores speeldag 3'!G28</f>
        <v>-5</v>
      </c>
    </row>
    <row r="28" spans="1:14" ht="15" customHeight="1">
      <c r="A28" s="1" t="str">
        <f>'Scores speeldag 3'!A29</f>
        <v>Ronde 3 W1</v>
      </c>
      <c r="B28" s="58">
        <f>'Scores speeldag 3'!B29</f>
        <v>9</v>
      </c>
      <c r="C28" s="59">
        <f>'Scores speeldag 3'!C29</f>
        <v>13</v>
      </c>
      <c r="D28" s="60">
        <f>'Scores speeldag 3'!F29</f>
        <v>-4</v>
      </c>
      <c r="E28" s="61">
        <f>'Scores speeldag 3'!I29</f>
        <v>13</v>
      </c>
      <c r="F28" s="59">
        <f>'Scores speeldag 3'!J29</f>
        <v>8</v>
      </c>
      <c r="G28" s="60">
        <f>'Scores speeldag 3'!M29</f>
        <v>5</v>
      </c>
      <c r="H28" s="61">
        <f>'Scores speeldag 3'!J29</f>
        <v>8</v>
      </c>
      <c r="I28" s="59">
        <f>'Scores speeldag 3'!I29</f>
        <v>13</v>
      </c>
      <c r="J28" s="60">
        <f>'Scores speeldag 3'!N29</f>
        <v>-5</v>
      </c>
      <c r="K28" s="59">
        <f>'Scores speeldag 3'!C29</f>
        <v>13</v>
      </c>
      <c r="L28" s="59">
        <f>'Scores speeldag 3'!B29</f>
        <v>9</v>
      </c>
      <c r="M28" s="62">
        <f>'Scores speeldag 3'!G29</f>
        <v>4</v>
      </c>
    </row>
    <row r="29" spans="1:14" ht="15" customHeight="1">
      <c r="A29" s="1" t="str">
        <f>'Scores speeldag 3'!A30</f>
        <v>Ronde 3 W2</v>
      </c>
      <c r="B29" s="63">
        <f>'Scores speeldag 3'!B30</f>
        <v>5</v>
      </c>
      <c r="C29" s="64">
        <f>'Scores speeldag 3'!C30</f>
        <v>13</v>
      </c>
      <c r="D29" s="65">
        <f>'Scores speeldag 3'!F30</f>
        <v>-8</v>
      </c>
      <c r="E29" s="66">
        <f>'Scores speeldag 3'!I30</f>
        <v>12</v>
      </c>
      <c r="F29" s="64">
        <f>'Scores speeldag 3'!J30</f>
        <v>13</v>
      </c>
      <c r="G29" s="65">
        <f>'Scores speeldag 3'!M30</f>
        <v>-1</v>
      </c>
      <c r="H29" s="66">
        <f>'Scores speeldag 3'!J30</f>
        <v>13</v>
      </c>
      <c r="I29" s="64">
        <f>'Scores speeldag 3'!I30</f>
        <v>12</v>
      </c>
      <c r="J29" s="65">
        <f>'Scores speeldag 3'!N30</f>
        <v>1</v>
      </c>
      <c r="K29" s="64">
        <f>'Scores speeldag 3'!C30</f>
        <v>13</v>
      </c>
      <c r="L29" s="64">
        <f>'Scores speeldag 3'!B30</f>
        <v>5</v>
      </c>
      <c r="M29" s="67">
        <f>'Scores speeldag 3'!G30</f>
        <v>8</v>
      </c>
    </row>
    <row r="30" spans="1:14" ht="15" hidden="1" customHeight="1">
      <c r="A30" s="1" t="str">
        <f>'Scores speeldag 3'!A31</f>
        <v>Totaal</v>
      </c>
      <c r="B30" s="68">
        <f>'Scores speeldag 3'!B31</f>
        <v>80</v>
      </c>
      <c r="C30" s="69">
        <f>'Scores speeldag 3'!C31</f>
        <v>93</v>
      </c>
      <c r="D30" s="70"/>
      <c r="E30" s="71">
        <f>'Scores speeldag 3'!I31</f>
        <v>98</v>
      </c>
      <c r="F30" s="69">
        <f>'Scores speeldag 3'!J31</f>
        <v>68</v>
      </c>
      <c r="G30" s="70">
        <f>'Scores speeldag 3'!M31</f>
        <v>30</v>
      </c>
      <c r="H30" s="71">
        <f>'Scores speeldag 3'!J31</f>
        <v>68</v>
      </c>
      <c r="I30" s="69">
        <f>'Scores speeldag 3'!I31</f>
        <v>98</v>
      </c>
      <c r="J30" s="70"/>
      <c r="K30" s="69">
        <f>'Scores speeldag 3'!C31</f>
        <v>93</v>
      </c>
      <c r="L30" s="69">
        <f>'Scores speeldag 3'!B31</f>
        <v>80</v>
      </c>
      <c r="M30" s="72"/>
    </row>
    <row r="31" spans="1:14" ht="15" customHeight="1" thickBot="1">
      <c r="A31" s="1" t="str">
        <f>'Scores speeldag 3'!A31</f>
        <v>Totaal</v>
      </c>
      <c r="B31" s="73">
        <f>'Scores speeldag 3'!D31</f>
        <v>3</v>
      </c>
      <c r="C31" s="74">
        <f>'Scores speeldag 3'!E31</f>
        <v>5</v>
      </c>
      <c r="D31" s="75">
        <f>'Scores speeldag 3'!F31</f>
        <v>-13</v>
      </c>
      <c r="E31" s="76">
        <f>'Scores speeldag 3'!K31</f>
        <v>6</v>
      </c>
      <c r="F31" s="74">
        <f>'Scores speeldag 3'!L31</f>
        <v>2</v>
      </c>
      <c r="G31" s="75">
        <f>'Scores speeldag 3'!M31</f>
        <v>30</v>
      </c>
      <c r="H31" s="76">
        <f>'Scores speeldag 3'!L31</f>
        <v>2</v>
      </c>
      <c r="I31" s="74">
        <f>'Scores speeldag 3'!K31</f>
        <v>6</v>
      </c>
      <c r="J31" s="75">
        <f>'Scores speeldag 3'!N31</f>
        <v>-30</v>
      </c>
      <c r="K31" s="74">
        <f>'Scores speeldag 3'!E31</f>
        <v>5</v>
      </c>
      <c r="L31" s="74">
        <f>'Scores speeldag 3'!D31</f>
        <v>3</v>
      </c>
      <c r="M31" s="77">
        <f>'Scores speeldag 3'!G31</f>
        <v>13</v>
      </c>
    </row>
    <row r="32" spans="1:14" ht="30" customHeight="1"/>
    <row r="33" spans="1:14" ht="20.100000000000001" customHeight="1" thickBot="1">
      <c r="B33" s="117" t="str">
        <f>'Scores speeldag 3'!A33</f>
        <v>Poule C (C1-C4 en C2-C3)</v>
      </c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9"/>
    </row>
    <row r="34" spans="1:14" ht="15" customHeight="1">
      <c r="B34" s="119" t="s">
        <v>11</v>
      </c>
      <c r="C34" s="120"/>
      <c r="D34" s="121"/>
      <c r="E34" s="128" t="s">
        <v>12</v>
      </c>
      <c r="F34" s="120"/>
      <c r="G34" s="121"/>
      <c r="H34" s="128" t="s">
        <v>13</v>
      </c>
      <c r="I34" s="120"/>
      <c r="J34" s="121"/>
      <c r="K34" s="120" t="s">
        <v>14</v>
      </c>
      <c r="L34" s="120"/>
      <c r="M34" s="127"/>
    </row>
    <row r="35" spans="1:14" ht="15" customHeight="1">
      <c r="B35" s="122" t="str">
        <f ca="1">INDIRECT("Team"&amp;B34)</f>
        <v>PCM 1</v>
      </c>
      <c r="C35" s="123"/>
      <c r="D35" s="124"/>
      <c r="E35" s="125" t="str">
        <f ca="1">INDIRECT("Team"&amp;E34)</f>
        <v>Zevenaar 1</v>
      </c>
      <c r="F35" s="123"/>
      <c r="G35" s="124"/>
      <c r="H35" s="125" t="str">
        <f ca="1">INDIRECT("Team"&amp;H34)</f>
        <v>Lingewaard 2</v>
      </c>
      <c r="I35" s="123"/>
      <c r="J35" s="124"/>
      <c r="K35" s="123" t="str">
        <f ca="1">INDIRECT("Team"&amp;K34)</f>
        <v>Doetinchem 3</v>
      </c>
      <c r="L35" s="123"/>
      <c r="M35" s="126"/>
    </row>
    <row r="36" spans="1:14" ht="15" customHeight="1">
      <c r="A36" s="1" t="str">
        <f>'Scores speeldag 3'!A37</f>
        <v>Ronde 1 W1</v>
      </c>
      <c r="B36" s="42">
        <f>'Scores speeldag 3'!B37</f>
        <v>7</v>
      </c>
      <c r="C36" s="43">
        <f>'Scores speeldag 3'!C37</f>
        <v>13</v>
      </c>
      <c r="D36" s="44">
        <f>'Scores speeldag 3'!F37</f>
        <v>-6</v>
      </c>
      <c r="E36" s="45">
        <f>'Scores speeldag 3'!I37</f>
        <v>6</v>
      </c>
      <c r="F36" s="43">
        <f>'Scores speeldag 3'!J37</f>
        <v>13</v>
      </c>
      <c r="G36" s="44">
        <f>'Scores speeldag 3'!M37</f>
        <v>-7</v>
      </c>
      <c r="H36" s="45">
        <f>'Scores speeldag 3'!J37</f>
        <v>13</v>
      </c>
      <c r="I36" s="43">
        <f>'Scores speeldag 3'!I37</f>
        <v>6</v>
      </c>
      <c r="J36" s="44">
        <f>'Scores speeldag 3'!N37</f>
        <v>7</v>
      </c>
      <c r="K36" s="43">
        <f>'Scores speeldag 3'!C37</f>
        <v>13</v>
      </c>
      <c r="L36" s="43">
        <f>'Scores speeldag 3'!B37</f>
        <v>7</v>
      </c>
      <c r="M36" s="46">
        <f>'Scores speeldag 3'!G37</f>
        <v>6</v>
      </c>
    </row>
    <row r="37" spans="1:14" ht="15" customHeight="1">
      <c r="A37" s="1" t="str">
        <f>'Scores speeldag 3'!A38</f>
        <v>Ronde 1 W2</v>
      </c>
      <c r="B37" s="47">
        <f>'Scores speeldag 3'!B38</f>
        <v>13</v>
      </c>
      <c r="C37" s="48">
        <f>'Scores speeldag 3'!C38</f>
        <v>1</v>
      </c>
      <c r="D37" s="49">
        <f>'Scores speeldag 3'!F38</f>
        <v>12</v>
      </c>
      <c r="E37" s="50">
        <f>'Scores speeldag 3'!I38</f>
        <v>13</v>
      </c>
      <c r="F37" s="48">
        <f>'Scores speeldag 3'!J38</f>
        <v>9</v>
      </c>
      <c r="G37" s="49">
        <f>'Scores speeldag 3'!M38</f>
        <v>4</v>
      </c>
      <c r="H37" s="50">
        <f>'Scores speeldag 3'!J38</f>
        <v>9</v>
      </c>
      <c r="I37" s="48">
        <f>'Scores speeldag 3'!I38</f>
        <v>13</v>
      </c>
      <c r="J37" s="49">
        <f>'Scores speeldag 3'!N38</f>
        <v>-4</v>
      </c>
      <c r="K37" s="48">
        <f>'Scores speeldag 3'!C38</f>
        <v>1</v>
      </c>
      <c r="L37" s="48">
        <f>'Scores speeldag 3'!B38</f>
        <v>13</v>
      </c>
      <c r="M37" s="51">
        <f>'Scores speeldag 3'!G38</f>
        <v>-12</v>
      </c>
    </row>
    <row r="38" spans="1:14" ht="15" customHeight="1">
      <c r="A38" s="52" t="str">
        <f>'Scores speeldag 3'!A39</f>
        <v>Ronde 1 W3</v>
      </c>
      <c r="B38" s="53">
        <f>'Scores speeldag 3'!B39</f>
        <v>13</v>
      </c>
      <c r="C38" s="54">
        <f>'Scores speeldag 3'!C39</f>
        <v>11</v>
      </c>
      <c r="D38" s="55">
        <f>'Scores speeldag 3'!F39</f>
        <v>2</v>
      </c>
      <c r="E38" s="56">
        <f>'Scores speeldag 3'!I39</f>
        <v>6</v>
      </c>
      <c r="F38" s="54">
        <f>'Scores speeldag 3'!J39</f>
        <v>13</v>
      </c>
      <c r="G38" s="55">
        <f>'Scores speeldag 3'!M39</f>
        <v>-7</v>
      </c>
      <c r="H38" s="56">
        <f>'Scores speeldag 3'!J39</f>
        <v>13</v>
      </c>
      <c r="I38" s="54">
        <f>'Scores speeldag 3'!I39</f>
        <v>6</v>
      </c>
      <c r="J38" s="55">
        <f>'Scores speeldag 3'!N39</f>
        <v>7</v>
      </c>
      <c r="K38" s="54">
        <f>'Scores speeldag 3'!C39</f>
        <v>11</v>
      </c>
      <c r="L38" s="54">
        <f>'Scores speeldag 3'!B39</f>
        <v>13</v>
      </c>
      <c r="M38" s="57">
        <f>'Scores speeldag 3'!G39</f>
        <v>-2</v>
      </c>
    </row>
    <row r="39" spans="1:14" ht="15" customHeight="1">
      <c r="A39" s="1" t="str">
        <f>'Scores speeldag 3'!A40</f>
        <v>Ronde 2 W1</v>
      </c>
      <c r="B39" s="58">
        <f>'Scores speeldag 3'!B40</f>
        <v>6</v>
      </c>
      <c r="C39" s="59">
        <f>'Scores speeldag 3'!C40</f>
        <v>13</v>
      </c>
      <c r="D39" s="60">
        <f>'Scores speeldag 3'!F40</f>
        <v>-7</v>
      </c>
      <c r="E39" s="61">
        <f>'Scores speeldag 3'!I40</f>
        <v>8</v>
      </c>
      <c r="F39" s="59">
        <f>'Scores speeldag 3'!J40</f>
        <v>13</v>
      </c>
      <c r="G39" s="60">
        <f>'Scores speeldag 3'!M40</f>
        <v>-5</v>
      </c>
      <c r="H39" s="61">
        <f>'Scores speeldag 3'!J40</f>
        <v>13</v>
      </c>
      <c r="I39" s="59">
        <f>'Scores speeldag 3'!I40</f>
        <v>8</v>
      </c>
      <c r="J39" s="60">
        <f>'Scores speeldag 3'!N40</f>
        <v>5</v>
      </c>
      <c r="K39" s="59">
        <f>'Scores speeldag 3'!C40</f>
        <v>13</v>
      </c>
      <c r="L39" s="59">
        <f>'Scores speeldag 3'!B40</f>
        <v>6</v>
      </c>
      <c r="M39" s="62">
        <f>'Scores speeldag 3'!G40</f>
        <v>7</v>
      </c>
    </row>
    <row r="40" spans="1:14" ht="15" customHeight="1">
      <c r="A40" s="1" t="str">
        <f>'Scores speeldag 3'!A41</f>
        <v>Ronde 2 W2</v>
      </c>
      <c r="B40" s="47">
        <f>'Scores speeldag 3'!B41</f>
        <v>13</v>
      </c>
      <c r="C40" s="48">
        <f>'Scores speeldag 3'!C41</f>
        <v>7</v>
      </c>
      <c r="D40" s="49">
        <f>'Scores speeldag 3'!F41</f>
        <v>6</v>
      </c>
      <c r="E40" s="50">
        <f>'Scores speeldag 3'!I41</f>
        <v>8</v>
      </c>
      <c r="F40" s="48">
        <f>'Scores speeldag 3'!J41</f>
        <v>13</v>
      </c>
      <c r="G40" s="49">
        <f>'Scores speeldag 3'!M41</f>
        <v>-5</v>
      </c>
      <c r="H40" s="50">
        <f>'Scores speeldag 3'!J41</f>
        <v>13</v>
      </c>
      <c r="I40" s="48">
        <f>'Scores speeldag 3'!I41</f>
        <v>8</v>
      </c>
      <c r="J40" s="49">
        <f>'Scores speeldag 3'!N41</f>
        <v>5</v>
      </c>
      <c r="K40" s="48">
        <f>'Scores speeldag 3'!C41</f>
        <v>7</v>
      </c>
      <c r="L40" s="48">
        <f>'Scores speeldag 3'!B41</f>
        <v>13</v>
      </c>
      <c r="M40" s="51">
        <f>'Scores speeldag 3'!G41</f>
        <v>-6</v>
      </c>
    </row>
    <row r="41" spans="1:14" ht="15" customHeight="1">
      <c r="A41" s="52" t="str">
        <f>'Scores speeldag 3'!A42</f>
        <v>Ronde 2 W3</v>
      </c>
      <c r="B41" s="53">
        <f>'Scores speeldag 3'!B42</f>
        <v>4</v>
      </c>
      <c r="C41" s="54">
        <f>'Scores speeldag 3'!C42</f>
        <v>13</v>
      </c>
      <c r="D41" s="55">
        <f>'Scores speeldag 3'!F42</f>
        <v>-9</v>
      </c>
      <c r="E41" s="56">
        <f>'Scores speeldag 3'!I42</f>
        <v>8</v>
      </c>
      <c r="F41" s="54">
        <f>'Scores speeldag 3'!J42</f>
        <v>13</v>
      </c>
      <c r="G41" s="55">
        <f>'Scores speeldag 3'!M42</f>
        <v>-5</v>
      </c>
      <c r="H41" s="56">
        <f>'Scores speeldag 3'!J42</f>
        <v>13</v>
      </c>
      <c r="I41" s="54">
        <f>'Scores speeldag 3'!I42</f>
        <v>8</v>
      </c>
      <c r="J41" s="55">
        <f>'Scores speeldag 3'!N42</f>
        <v>5</v>
      </c>
      <c r="K41" s="54">
        <f>'Scores speeldag 3'!C42</f>
        <v>13</v>
      </c>
      <c r="L41" s="54">
        <f>'Scores speeldag 3'!B42</f>
        <v>4</v>
      </c>
      <c r="M41" s="57">
        <f>'Scores speeldag 3'!G42</f>
        <v>9</v>
      </c>
    </row>
    <row r="42" spans="1:14" ht="15" customHeight="1">
      <c r="A42" s="1" t="str">
        <f>'Scores speeldag 3'!A43</f>
        <v>Ronde 3 W1</v>
      </c>
      <c r="B42" s="58">
        <f>'Scores speeldag 3'!B43</f>
        <v>12</v>
      </c>
      <c r="C42" s="59">
        <f>'Scores speeldag 3'!C43</f>
        <v>13</v>
      </c>
      <c r="D42" s="60">
        <f>'Scores speeldag 3'!F43</f>
        <v>-1</v>
      </c>
      <c r="E42" s="61">
        <f>'Scores speeldag 3'!I43</f>
        <v>4</v>
      </c>
      <c r="F42" s="59">
        <f>'Scores speeldag 3'!J43</f>
        <v>13</v>
      </c>
      <c r="G42" s="60">
        <f>'Scores speeldag 3'!M43</f>
        <v>-9</v>
      </c>
      <c r="H42" s="61">
        <f>'Scores speeldag 3'!J43</f>
        <v>13</v>
      </c>
      <c r="I42" s="59">
        <f>'Scores speeldag 3'!I43</f>
        <v>4</v>
      </c>
      <c r="J42" s="60">
        <f>'Scores speeldag 3'!N43</f>
        <v>9</v>
      </c>
      <c r="K42" s="59">
        <f>'Scores speeldag 3'!C43</f>
        <v>13</v>
      </c>
      <c r="L42" s="59">
        <f>'Scores speeldag 3'!B43</f>
        <v>12</v>
      </c>
      <c r="M42" s="62">
        <f>'Scores speeldag 3'!G43</f>
        <v>1</v>
      </c>
    </row>
    <row r="43" spans="1:14" ht="15" customHeight="1">
      <c r="A43" s="1" t="str">
        <f>'Scores speeldag 3'!A44</f>
        <v>Ronde 3 W2</v>
      </c>
      <c r="B43" s="63">
        <f>'Scores speeldag 3'!B44</f>
        <v>13</v>
      </c>
      <c r="C43" s="64">
        <f>'Scores speeldag 3'!C44</f>
        <v>11</v>
      </c>
      <c r="D43" s="65">
        <f>'Scores speeldag 3'!F44</f>
        <v>2</v>
      </c>
      <c r="E43" s="66">
        <f>'Scores speeldag 3'!I44</f>
        <v>12</v>
      </c>
      <c r="F43" s="64">
        <f>'Scores speeldag 3'!J44</f>
        <v>13</v>
      </c>
      <c r="G43" s="65">
        <f>'Scores speeldag 3'!M44</f>
        <v>-1</v>
      </c>
      <c r="H43" s="66">
        <f>'Scores speeldag 3'!J44</f>
        <v>13</v>
      </c>
      <c r="I43" s="64">
        <f>'Scores speeldag 3'!I44</f>
        <v>12</v>
      </c>
      <c r="J43" s="65">
        <f>'Scores speeldag 3'!N44</f>
        <v>1</v>
      </c>
      <c r="K43" s="64">
        <f>'Scores speeldag 3'!C44</f>
        <v>11</v>
      </c>
      <c r="L43" s="64">
        <f>'Scores speeldag 3'!B44</f>
        <v>13</v>
      </c>
      <c r="M43" s="67">
        <f>'Scores speeldag 3'!G44</f>
        <v>-2</v>
      </c>
    </row>
    <row r="44" spans="1:14" ht="15" hidden="1" customHeight="1">
      <c r="A44" s="1" t="str">
        <f>'Scores speeldag 3'!A45</f>
        <v>Totaal</v>
      </c>
      <c r="B44" s="68">
        <f>'Scores speeldag 3'!B45</f>
        <v>81</v>
      </c>
      <c r="C44" s="69">
        <f>'Scores speeldag 3'!C45</f>
        <v>82</v>
      </c>
      <c r="D44" s="70"/>
      <c r="E44" s="71">
        <f>'Scores speeldag 3'!I45</f>
        <v>65</v>
      </c>
      <c r="F44" s="69">
        <f>'Scores speeldag 3'!J45</f>
        <v>100</v>
      </c>
      <c r="G44" s="70">
        <f>'Scores speeldag 3'!M45</f>
        <v>-35</v>
      </c>
      <c r="H44" s="71">
        <f>'Scores speeldag 3'!J45</f>
        <v>100</v>
      </c>
      <c r="I44" s="69">
        <f>'Scores speeldag 3'!I45</f>
        <v>65</v>
      </c>
      <c r="J44" s="70"/>
      <c r="K44" s="69">
        <f>'Scores speeldag 3'!C45</f>
        <v>82</v>
      </c>
      <c r="L44" s="69">
        <f>'Scores speeldag 3'!B45</f>
        <v>81</v>
      </c>
      <c r="M44" s="72"/>
    </row>
    <row r="45" spans="1:14" ht="15" customHeight="1" thickBot="1">
      <c r="A45" s="1" t="str">
        <f>'Scores speeldag 3'!A45</f>
        <v>Totaal</v>
      </c>
      <c r="B45" s="73">
        <f>'Scores speeldag 3'!D45</f>
        <v>4</v>
      </c>
      <c r="C45" s="74">
        <f>'Scores speeldag 3'!E45</f>
        <v>4</v>
      </c>
      <c r="D45" s="75">
        <f>'Scores speeldag 3'!F45</f>
        <v>-1</v>
      </c>
      <c r="E45" s="76">
        <f>'Scores speeldag 3'!K45</f>
        <v>1</v>
      </c>
      <c r="F45" s="74">
        <f>'Scores speeldag 3'!L45</f>
        <v>7</v>
      </c>
      <c r="G45" s="75">
        <f>'Scores speeldag 3'!M45</f>
        <v>-35</v>
      </c>
      <c r="H45" s="76">
        <f>'Scores speeldag 3'!L45</f>
        <v>7</v>
      </c>
      <c r="I45" s="74">
        <f>'Scores speeldag 3'!K45</f>
        <v>1</v>
      </c>
      <c r="J45" s="75">
        <f>'Scores speeldag 3'!N45</f>
        <v>35</v>
      </c>
      <c r="K45" s="74">
        <f>'Scores speeldag 3'!E45</f>
        <v>4</v>
      </c>
      <c r="L45" s="74">
        <f>'Scores speeldag 3'!D45</f>
        <v>4</v>
      </c>
      <c r="M45" s="77">
        <f>'Scores speeldag 3'!G45</f>
        <v>1</v>
      </c>
    </row>
    <row r="46" spans="1:14" ht="30" customHeight="1"/>
  </sheetData>
  <sheetProtection sheet="1" objects="1" scenarios="1"/>
  <mergeCells count="30">
    <mergeCell ref="B1:M1"/>
    <mergeCell ref="B7:D7"/>
    <mergeCell ref="E6:G6"/>
    <mergeCell ref="H21:J21"/>
    <mergeCell ref="K21:M21"/>
    <mergeCell ref="H6:J6"/>
    <mergeCell ref="B2:M2"/>
    <mergeCell ref="B3:M3"/>
    <mergeCell ref="B20:D20"/>
    <mergeCell ref="E20:G20"/>
    <mergeCell ref="H20:J20"/>
    <mergeCell ref="K20:M20"/>
    <mergeCell ref="K6:M6"/>
    <mergeCell ref="K7:M7"/>
    <mergeCell ref="H7:J7"/>
    <mergeCell ref="E7:G7"/>
    <mergeCell ref="B5:M5"/>
    <mergeCell ref="B19:M19"/>
    <mergeCell ref="B6:D6"/>
    <mergeCell ref="B35:D35"/>
    <mergeCell ref="E35:G35"/>
    <mergeCell ref="H35:J35"/>
    <mergeCell ref="K35:M35"/>
    <mergeCell ref="B21:D21"/>
    <mergeCell ref="E21:G21"/>
    <mergeCell ref="B34:D34"/>
    <mergeCell ref="E34:G34"/>
    <mergeCell ref="B33:M33"/>
    <mergeCell ref="H34:J34"/>
    <mergeCell ref="K34:M34"/>
  </mergeCells>
  <phoneticPr fontId="1" type="noConversion"/>
  <conditionalFormatting sqref="D8:D17 G8:G17 J8:J17 M8:M17 D22:D31 G22:G31 J22:J31 M22:M31 D36:D45 G36:G45 J36:J45 M36:M45">
    <cfRule type="cellIs" dxfId="15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3" orientation="portrait" horizontalDpi="4294967293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49"/>
  </sheetPr>
  <dimension ref="A1:AW19"/>
  <sheetViews>
    <sheetView showGridLines="0" showRowColHeaders="0" workbookViewId="0">
      <pane ySplit="4" topLeftCell="A5" activePane="bottomLeft" state="frozen"/>
      <selection sqref="A1:IV1"/>
      <selection pane="bottomLeft" activeCell="A5" sqref="A5"/>
    </sheetView>
  </sheetViews>
  <sheetFormatPr defaultRowHeight="12.75"/>
  <cols>
    <col min="1" max="1" width="9.42578125" style="1" customWidth="1"/>
    <col min="2" max="2" width="18.7109375" style="1" customWidth="1"/>
    <col min="3" max="5" width="9.42578125" style="1" customWidth="1"/>
    <col min="6" max="21" width="6.7109375" style="1" customWidth="1"/>
    <col min="22" max="16384" width="9.140625" style="1"/>
  </cols>
  <sheetData>
    <row r="1" spans="1:49" ht="23.25">
      <c r="A1" s="114" t="str">
        <f>"IJsselcup "&amp;Jaar</f>
        <v>IJsselcup 2016</v>
      </c>
      <c r="B1" s="114"/>
      <c r="C1" s="114"/>
      <c r="D1" s="114"/>
      <c r="E1" s="114"/>
      <c r="F1" s="81"/>
      <c r="G1" s="81"/>
    </row>
    <row r="2" spans="1:49" s="78" customFormat="1" ht="30" customHeight="1">
      <c r="A2" s="115" t="str">
        <f>"Dagprijs "&amp;TEXT(Datum3,"dd-mm-jjjj")</f>
        <v>Dagprijs 11-06-2016</v>
      </c>
      <c r="B2" s="115"/>
      <c r="C2" s="115"/>
      <c r="D2" s="115"/>
      <c r="E2" s="11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15">
      <c r="A3" s="118" t="str">
        <f>Lokatie3</f>
        <v>Lochem</v>
      </c>
      <c r="B3" s="118"/>
      <c r="C3" s="118"/>
      <c r="D3" s="118"/>
      <c r="E3" s="118"/>
      <c r="F3" s="41"/>
      <c r="G3" s="41"/>
      <c r="H3" s="41"/>
      <c r="I3" s="41"/>
      <c r="J3" s="41"/>
      <c r="K3" s="41"/>
      <c r="L3" s="41"/>
    </row>
    <row r="4" spans="1:49" ht="30" customHeight="1"/>
    <row r="5" spans="1:49" s="78" customFormat="1" ht="20.100000000000001" customHeight="1" thickBot="1">
      <c r="A5" s="82" t="s">
        <v>2</v>
      </c>
      <c r="B5" s="82" t="s">
        <v>31</v>
      </c>
      <c r="C5" s="83" t="s">
        <v>42</v>
      </c>
      <c r="D5" s="83" t="s">
        <v>43</v>
      </c>
      <c r="E5" s="83" t="s">
        <v>44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15" customHeight="1">
      <c r="A6" s="84" t="s">
        <v>3</v>
      </c>
      <c r="B6" s="85" t="str">
        <f t="shared" ref="B6:B17" ca="1" si="0">INDIRECT("Team"&amp;A6)</f>
        <v>Lochem</v>
      </c>
      <c r="C6" s="86">
        <f>'Stand speeldag 3 - Poule A'!B17</f>
        <v>4</v>
      </c>
      <c r="D6" s="86">
        <f>'Stand speeldag 3 - Poule A'!C17</f>
        <v>4</v>
      </c>
      <c r="E6" s="87">
        <f>'Stand speeldag 3 - Poule A'!D17</f>
        <v>16</v>
      </c>
    </row>
    <row r="7" spans="1:49" ht="15" customHeight="1">
      <c r="A7" s="88" t="s">
        <v>4</v>
      </c>
      <c r="B7" s="92" t="str">
        <f t="shared" ca="1" si="0"/>
        <v>Lingewaard 1</v>
      </c>
      <c r="C7" s="93">
        <f>'Stand speeldag 3 - Poule A'!E17</f>
        <v>2</v>
      </c>
      <c r="D7" s="93">
        <f>'Stand speeldag 3 - Poule A'!F17</f>
        <v>6</v>
      </c>
      <c r="E7" s="91">
        <f>'Stand speeldag 3 - Poule A'!G17</f>
        <v>-26</v>
      </c>
    </row>
    <row r="8" spans="1:49" ht="15" customHeight="1">
      <c r="A8" s="88" t="s">
        <v>5</v>
      </c>
      <c r="B8" s="92" t="str">
        <f t="shared" ca="1" si="0"/>
        <v>Doetinchem 1</v>
      </c>
      <c r="C8" s="93">
        <f>'Stand speeldag 3 - Poule A'!H17</f>
        <v>6</v>
      </c>
      <c r="D8" s="93">
        <f>'Stand speeldag 3 - Poule A'!I17</f>
        <v>2</v>
      </c>
      <c r="E8" s="91">
        <f>'Stand speeldag 3 - Poule A'!J17</f>
        <v>26</v>
      </c>
    </row>
    <row r="9" spans="1:49" ht="15" customHeight="1">
      <c r="A9" s="88" t="s">
        <v>6</v>
      </c>
      <c r="B9" s="92" t="str">
        <f t="shared" ca="1" si="0"/>
        <v>Zevenaar  2</v>
      </c>
      <c r="C9" s="93">
        <f>'Stand speeldag 3 - Poule A'!K17</f>
        <v>4</v>
      </c>
      <c r="D9" s="93">
        <f>'Stand speeldag 3 - Poule A'!L17</f>
        <v>4</v>
      </c>
      <c r="E9" s="91">
        <f>'Stand speeldag 3 - Poule A'!M17</f>
        <v>-16</v>
      </c>
    </row>
    <row r="10" spans="1:49" ht="15" customHeight="1">
      <c r="A10" s="88" t="s">
        <v>7</v>
      </c>
      <c r="B10" s="92" t="str">
        <f t="shared" ca="1" si="0"/>
        <v>Doetinchem 2</v>
      </c>
      <c r="C10" s="93">
        <f>'Stand speeldag 3 - Poule A'!B31</f>
        <v>3</v>
      </c>
      <c r="D10" s="93">
        <f>'Stand speeldag 3 - Poule A'!C31</f>
        <v>5</v>
      </c>
      <c r="E10" s="91">
        <f>'Stand speeldag 3 - Poule A'!D31</f>
        <v>-13</v>
      </c>
    </row>
    <row r="11" spans="1:49" ht="15" customHeight="1">
      <c r="A11" s="88" t="s">
        <v>8</v>
      </c>
      <c r="B11" s="92" t="str">
        <f t="shared" ca="1" si="0"/>
        <v>PCM 2</v>
      </c>
      <c r="C11" s="93">
        <f>'Stand speeldag 3 - Poule A'!E31</f>
        <v>6</v>
      </c>
      <c r="D11" s="93">
        <f>'Stand speeldag 3 - Poule A'!F31</f>
        <v>2</v>
      </c>
      <c r="E11" s="91">
        <f>'Stand speeldag 3 - Poule A'!G31</f>
        <v>30</v>
      </c>
    </row>
    <row r="12" spans="1:49" ht="15" customHeight="1">
      <c r="A12" s="88" t="s">
        <v>9</v>
      </c>
      <c r="B12" s="92" t="str">
        <f t="shared" ca="1" si="0"/>
        <v>Brummen</v>
      </c>
      <c r="C12" s="93">
        <f>'Stand speeldag 3 - Poule A'!H31</f>
        <v>2</v>
      </c>
      <c r="D12" s="93">
        <f>'Stand speeldag 3 - Poule A'!I31</f>
        <v>6</v>
      </c>
      <c r="E12" s="91">
        <f>'Stand speeldag 3 - Poule A'!J31</f>
        <v>-30</v>
      </c>
    </row>
    <row r="13" spans="1:49" ht="15" customHeight="1">
      <c r="A13" s="88" t="s">
        <v>10</v>
      </c>
      <c r="B13" s="92" t="str">
        <f t="shared" ca="1" si="0"/>
        <v>Zevenaar 3</v>
      </c>
      <c r="C13" s="93">
        <f>'Stand speeldag 3 - Poule A'!K31</f>
        <v>5</v>
      </c>
      <c r="D13" s="93">
        <f>'Stand speeldag 3 - Poule A'!L31</f>
        <v>3</v>
      </c>
      <c r="E13" s="91">
        <f>'Stand speeldag 3 - Poule A'!M31</f>
        <v>13</v>
      </c>
    </row>
    <row r="14" spans="1:49" ht="15" customHeight="1">
      <c r="A14" s="88" t="s">
        <v>11</v>
      </c>
      <c r="B14" s="92" t="str">
        <f t="shared" ca="1" si="0"/>
        <v>PCM 1</v>
      </c>
      <c r="C14" s="93">
        <f>'Stand speeldag 3 - Poule A'!B45</f>
        <v>4</v>
      </c>
      <c r="D14" s="93">
        <f>'Stand speeldag 3 - Poule A'!C45</f>
        <v>4</v>
      </c>
      <c r="E14" s="91">
        <f>'Stand speeldag 3 - Poule A'!D45</f>
        <v>-1</v>
      </c>
    </row>
    <row r="15" spans="1:49" ht="15" customHeight="1">
      <c r="A15" s="88" t="s">
        <v>12</v>
      </c>
      <c r="B15" s="92" t="str">
        <f t="shared" ca="1" si="0"/>
        <v>Zevenaar 1</v>
      </c>
      <c r="C15" s="93">
        <f>'Stand speeldag 3 - Poule A'!E45</f>
        <v>1</v>
      </c>
      <c r="D15" s="93">
        <f>'Stand speeldag 3 - Poule A'!F45</f>
        <v>7</v>
      </c>
      <c r="E15" s="91">
        <f>'Stand speeldag 3 - Poule A'!G45</f>
        <v>-35</v>
      </c>
    </row>
    <row r="16" spans="1:49" ht="15" customHeight="1">
      <c r="A16" s="88" t="s">
        <v>13</v>
      </c>
      <c r="B16" s="92" t="str">
        <f t="shared" ca="1" si="0"/>
        <v>Lingewaard 2</v>
      </c>
      <c r="C16" s="93">
        <f>'Stand speeldag 3 - Poule A'!H45</f>
        <v>7</v>
      </c>
      <c r="D16" s="93">
        <f>'Stand speeldag 3 - Poule A'!I45</f>
        <v>1</v>
      </c>
      <c r="E16" s="91">
        <f>'Stand speeldag 3 - Poule A'!J45</f>
        <v>35</v>
      </c>
    </row>
    <row r="17" spans="1:5" ht="15" customHeight="1">
      <c r="A17" s="88" t="s">
        <v>14</v>
      </c>
      <c r="B17" s="92" t="str">
        <f t="shared" ca="1" si="0"/>
        <v>Doetinchem 3</v>
      </c>
      <c r="C17" s="93">
        <f>'Stand speeldag 3 - Poule A'!K45</f>
        <v>4</v>
      </c>
      <c r="D17" s="93">
        <f>'Stand speeldag 3 - Poule A'!L45</f>
        <v>4</v>
      </c>
      <c r="E17" s="91">
        <f>'Stand speeldag 3 - Poule A'!M45</f>
        <v>1</v>
      </c>
    </row>
    <row r="18" spans="1:5">
      <c r="A18"/>
      <c r="B18"/>
      <c r="C18"/>
      <c r="D18"/>
      <c r="E18"/>
    </row>
    <row r="19" spans="1:5" ht="30" customHeight="1">
      <c r="A19" s="116" t="s">
        <v>46</v>
      </c>
      <c r="B19" s="116"/>
      <c r="C19" s="116"/>
      <c r="D19" s="116"/>
      <c r="E19" s="116"/>
    </row>
  </sheetData>
  <sheetProtection sheet="1" objects="1" scenarios="1" sort="0" autoFilter="0"/>
  <mergeCells count="4">
    <mergeCell ref="A1:E1"/>
    <mergeCell ref="A19:E19"/>
    <mergeCell ref="A2:E2"/>
    <mergeCell ref="A3:E3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verticalDpi="0" r:id="rId1"/>
  <headerFooter alignWithMargins="0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46"/>
    <pageSetUpPr fitToPage="1"/>
  </sheetPr>
  <dimension ref="A1:N29"/>
  <sheetViews>
    <sheetView showGridLines="0" showRowColHeaders="0" workbookViewId="0">
      <pane ySplit="5" topLeftCell="A6" activePane="bottomLeft" state="frozen"/>
      <selection sqref="A1:IV1"/>
      <selection pane="bottomLeft" activeCell="A6" sqref="A6"/>
    </sheetView>
  </sheetViews>
  <sheetFormatPr defaultRowHeight="12.75"/>
  <cols>
    <col min="1" max="1" width="12.7109375" style="2" customWidth="1"/>
    <col min="2" max="13" width="6.7109375" style="9" customWidth="1"/>
    <col min="14" max="16384" width="9.140625" style="1"/>
  </cols>
  <sheetData>
    <row r="1" spans="1:14" ht="23.25">
      <c r="A1" s="1"/>
      <c r="B1" s="114" t="str">
        <f>"IJsselcup "&amp;Jaar</f>
        <v>IJsselcup 2016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4" ht="30" customHeight="1">
      <c r="B2" s="115" t="s">
        <v>45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39"/>
    </row>
    <row r="3" spans="1:14" ht="15"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40"/>
    </row>
    <row r="4" spans="1:14" ht="15"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41"/>
    </row>
    <row r="5" spans="1:14" ht="30" customHeight="1">
      <c r="N5" s="9"/>
    </row>
    <row r="6" spans="1:14" ht="20.100000000000001" customHeight="1" thickBot="1">
      <c r="B6" s="117" t="s">
        <v>26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9"/>
    </row>
    <row r="7" spans="1:14" ht="15" customHeight="1">
      <c r="B7" s="119" t="s">
        <v>3</v>
      </c>
      <c r="C7" s="120"/>
      <c r="D7" s="121"/>
      <c r="E7" s="128" t="s">
        <v>4</v>
      </c>
      <c r="F7" s="120"/>
      <c r="G7" s="121"/>
      <c r="H7" s="128" t="s">
        <v>5</v>
      </c>
      <c r="I7" s="120"/>
      <c r="J7" s="121"/>
      <c r="K7" s="120" t="s">
        <v>6</v>
      </c>
      <c r="L7" s="120"/>
      <c r="M7" s="127"/>
    </row>
    <row r="8" spans="1:14" ht="15" customHeight="1">
      <c r="B8" s="122" t="str">
        <f ca="1">INDIRECT("Team"&amp;B7)</f>
        <v>Lochem</v>
      </c>
      <c r="C8" s="123"/>
      <c r="D8" s="124"/>
      <c r="E8" s="125" t="str">
        <f ca="1">INDIRECT("Team"&amp;E7)</f>
        <v>Lingewaard 1</v>
      </c>
      <c r="F8" s="123"/>
      <c r="G8" s="124"/>
      <c r="H8" s="125" t="str">
        <f ca="1">INDIRECT("Team"&amp;H7)</f>
        <v>Doetinchem 1</v>
      </c>
      <c r="I8" s="123"/>
      <c r="J8" s="124"/>
      <c r="K8" s="123" t="str">
        <f ca="1">INDIRECT("Team"&amp;K7)</f>
        <v>Zevenaar  2</v>
      </c>
      <c r="L8" s="123"/>
      <c r="M8" s="126"/>
    </row>
    <row r="9" spans="1:14" ht="15" customHeight="1">
      <c r="A9" s="79">
        <f>Datum1</f>
        <v>42462</v>
      </c>
      <c r="B9" s="42">
        <f>'Stand speeldag 1 - Poule A'!B17</f>
        <v>4</v>
      </c>
      <c r="C9" s="43">
        <f>'Stand speeldag 1 - Poule A'!C17</f>
        <v>4</v>
      </c>
      <c r="D9" s="44">
        <f>'Stand speeldag 1 - Poule A'!D17</f>
        <v>6</v>
      </c>
      <c r="E9" s="45">
        <f>'Stand speeldag 1 - Poule A'!E17</f>
        <v>4</v>
      </c>
      <c r="F9" s="43">
        <f>'Stand speeldag 1 - Poule A'!F17</f>
        <v>4</v>
      </c>
      <c r="G9" s="44">
        <f>'Stand speeldag 1 - Poule A'!G17</f>
        <v>-6</v>
      </c>
      <c r="H9" s="45">
        <f>'Stand speeldag 1 - Poule A'!H17</f>
        <v>6</v>
      </c>
      <c r="I9" s="43">
        <f>'Stand speeldag 1 - Poule A'!I17</f>
        <v>2</v>
      </c>
      <c r="J9" s="44">
        <f>'Stand speeldag 1 - Poule A'!J17</f>
        <v>39</v>
      </c>
      <c r="K9" s="43">
        <f>'Stand speeldag 1 - Poule A'!K17</f>
        <v>2</v>
      </c>
      <c r="L9" s="43">
        <f>'Stand speeldag 1 - Poule A'!L17</f>
        <v>6</v>
      </c>
      <c r="M9" s="46">
        <f>'Stand speeldag 1 - Poule A'!M17</f>
        <v>-39</v>
      </c>
    </row>
    <row r="10" spans="1:14" ht="15" customHeight="1">
      <c r="A10" s="79">
        <f>Datum2</f>
        <v>42518</v>
      </c>
      <c r="B10" s="47">
        <f>'Stand speeldag 2 - Poule A'!B17</f>
        <v>1</v>
      </c>
      <c r="C10" s="48">
        <f>'Stand speeldag 2 - Poule A'!C17</f>
        <v>7</v>
      </c>
      <c r="D10" s="49">
        <f>'Stand speeldag 2 - Poule A'!D17</f>
        <v>-40</v>
      </c>
      <c r="E10" s="50">
        <f>'Stand speeldag 2 - Poule A'!E17</f>
        <v>2</v>
      </c>
      <c r="F10" s="48">
        <f>'Stand speeldag 2 - Poule A'!F17</f>
        <v>6</v>
      </c>
      <c r="G10" s="49">
        <f>'Stand speeldag 2 - Poule A'!G17</f>
        <v>-17</v>
      </c>
      <c r="H10" s="50">
        <f>'Stand speeldag 2 - Poule A'!H17</f>
        <v>7</v>
      </c>
      <c r="I10" s="48">
        <f>'Stand speeldag 2 - Poule A'!I17</f>
        <v>1</v>
      </c>
      <c r="J10" s="49">
        <f>'Stand speeldag 2 - Poule A'!J17</f>
        <v>40</v>
      </c>
      <c r="K10" s="48">
        <f>'Stand speeldag 2 - Poule A'!K17</f>
        <v>6</v>
      </c>
      <c r="L10" s="48">
        <f>'Stand speeldag 2 - Poule A'!L17</f>
        <v>2</v>
      </c>
      <c r="M10" s="51">
        <f>'Stand speeldag 2 - Poule A'!M17</f>
        <v>17</v>
      </c>
    </row>
    <row r="11" spans="1:14" ht="15" customHeight="1">
      <c r="A11" s="79">
        <f>Datum3</f>
        <v>42532</v>
      </c>
      <c r="B11" s="47">
        <f>'Stand speeldag 3 - Poule A'!B17</f>
        <v>4</v>
      </c>
      <c r="C11" s="48">
        <f>'Stand speeldag 3 - Poule A'!C17</f>
        <v>4</v>
      </c>
      <c r="D11" s="49">
        <f>'Stand speeldag 3 - Poule A'!D17</f>
        <v>16</v>
      </c>
      <c r="E11" s="50">
        <f>'Stand speeldag 3 - Poule A'!E17</f>
        <v>2</v>
      </c>
      <c r="F11" s="48">
        <f>'Stand speeldag 3 - Poule A'!F17</f>
        <v>6</v>
      </c>
      <c r="G11" s="49">
        <f>'Stand speeldag 3 - Poule A'!G17</f>
        <v>-26</v>
      </c>
      <c r="H11" s="50">
        <f>'Stand speeldag 3 - Poule A'!H17</f>
        <v>6</v>
      </c>
      <c r="I11" s="48">
        <f>'Stand speeldag 3 - Poule A'!I17</f>
        <v>2</v>
      </c>
      <c r="J11" s="49">
        <f>'Stand speeldag 3 - Poule A'!J17</f>
        <v>26</v>
      </c>
      <c r="K11" s="48">
        <f>'Stand speeldag 3 - Poule A'!K17</f>
        <v>4</v>
      </c>
      <c r="L11" s="48">
        <f>'Stand speeldag 3 - Poule A'!L17</f>
        <v>4</v>
      </c>
      <c r="M11" s="51">
        <f>'Stand speeldag 3 - Poule A'!M17</f>
        <v>-16</v>
      </c>
    </row>
    <row r="12" spans="1:14" ht="15" customHeight="1" thickBot="1">
      <c r="A12" s="2" t="str">
        <f>'Scores speeldag 1'!A17</f>
        <v>Totaal</v>
      </c>
      <c r="B12" s="73">
        <f>SUM(B9:B11)</f>
        <v>9</v>
      </c>
      <c r="C12" s="74">
        <f t="shared" ref="C12:M12" si="0">SUM(C9:C11)</f>
        <v>15</v>
      </c>
      <c r="D12" s="75">
        <f t="shared" si="0"/>
        <v>-18</v>
      </c>
      <c r="E12" s="76">
        <f t="shared" si="0"/>
        <v>8</v>
      </c>
      <c r="F12" s="74">
        <f t="shared" si="0"/>
        <v>16</v>
      </c>
      <c r="G12" s="75">
        <f t="shared" si="0"/>
        <v>-49</v>
      </c>
      <c r="H12" s="76">
        <f t="shared" si="0"/>
        <v>19</v>
      </c>
      <c r="I12" s="74">
        <f t="shared" si="0"/>
        <v>5</v>
      </c>
      <c r="J12" s="75">
        <f t="shared" si="0"/>
        <v>105</v>
      </c>
      <c r="K12" s="74">
        <f t="shared" si="0"/>
        <v>12</v>
      </c>
      <c r="L12" s="74">
        <f t="shared" si="0"/>
        <v>12</v>
      </c>
      <c r="M12" s="77">
        <f t="shared" si="0"/>
        <v>-38</v>
      </c>
    </row>
    <row r="13" spans="1:14" ht="30" customHeight="1"/>
    <row r="14" spans="1:14" ht="20.100000000000001" customHeight="1" thickBot="1">
      <c r="B14" s="117" t="s">
        <v>27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9"/>
    </row>
    <row r="15" spans="1:14" ht="15" customHeight="1">
      <c r="B15" s="119" t="s">
        <v>7</v>
      </c>
      <c r="C15" s="120"/>
      <c r="D15" s="121"/>
      <c r="E15" s="128" t="s">
        <v>8</v>
      </c>
      <c r="F15" s="120"/>
      <c r="G15" s="121"/>
      <c r="H15" s="128" t="s">
        <v>9</v>
      </c>
      <c r="I15" s="120"/>
      <c r="J15" s="121"/>
      <c r="K15" s="120" t="s">
        <v>10</v>
      </c>
      <c r="L15" s="120"/>
      <c r="M15" s="127"/>
    </row>
    <row r="16" spans="1:14" ht="15" customHeight="1">
      <c r="B16" s="122" t="str">
        <f ca="1">INDIRECT("Team"&amp;B15)</f>
        <v>Doetinchem 2</v>
      </c>
      <c r="C16" s="123"/>
      <c r="D16" s="124"/>
      <c r="E16" s="125" t="str">
        <f ca="1">INDIRECT("Team"&amp;E15)</f>
        <v>PCM 2</v>
      </c>
      <c r="F16" s="123"/>
      <c r="G16" s="124"/>
      <c r="H16" s="125" t="str">
        <f ca="1">INDIRECT("Team"&amp;H15)</f>
        <v>Brummen</v>
      </c>
      <c r="I16" s="123"/>
      <c r="J16" s="124"/>
      <c r="K16" s="123" t="str">
        <f ca="1">INDIRECT("Team"&amp;K15)</f>
        <v>Zevenaar 3</v>
      </c>
      <c r="L16" s="123"/>
      <c r="M16" s="126"/>
    </row>
    <row r="17" spans="1:14" ht="15" customHeight="1">
      <c r="A17" s="79">
        <f>A9</f>
        <v>42462</v>
      </c>
      <c r="B17" s="42">
        <f>'Stand speeldag 1 - Poule A'!B31</f>
        <v>7</v>
      </c>
      <c r="C17" s="43">
        <f>'Stand speeldag 1 - Poule A'!C31</f>
        <v>1</v>
      </c>
      <c r="D17" s="44">
        <f>'Stand speeldag 1 - Poule A'!D31</f>
        <v>44</v>
      </c>
      <c r="E17" s="45">
        <f>'Stand speeldag 1 - Poule A'!E31</f>
        <v>1</v>
      </c>
      <c r="F17" s="43">
        <f>'Stand speeldag 1 - Poule A'!F31</f>
        <v>7</v>
      </c>
      <c r="G17" s="44">
        <f>'Stand speeldag 1 - Poule A'!G31</f>
        <v>-44</v>
      </c>
      <c r="H17" s="45">
        <f>'Stand speeldag 1 - Poule A'!H31</f>
        <v>3</v>
      </c>
      <c r="I17" s="43">
        <f>'Stand speeldag 1 - Poule A'!I31</f>
        <v>5</v>
      </c>
      <c r="J17" s="44">
        <f>'Stand speeldag 1 - Poule A'!J31</f>
        <v>-23</v>
      </c>
      <c r="K17" s="43">
        <f>'Stand speeldag 1 - Poule A'!K31</f>
        <v>5</v>
      </c>
      <c r="L17" s="43">
        <f>'Stand speeldag 1 - Poule A'!L31</f>
        <v>3</v>
      </c>
      <c r="M17" s="46">
        <f>'Stand speeldag 1 - Poule A'!M31</f>
        <v>23</v>
      </c>
    </row>
    <row r="18" spans="1:14" ht="15" customHeight="1">
      <c r="A18" s="79">
        <f>A10</f>
        <v>42518</v>
      </c>
      <c r="B18" s="47">
        <f>'Stand speeldag 2 - Poule A'!B31</f>
        <v>8</v>
      </c>
      <c r="C18" s="48">
        <f>'Stand speeldag 2 - Poule A'!C31</f>
        <v>0</v>
      </c>
      <c r="D18" s="49">
        <f>'Stand speeldag 2 - Poule A'!D31</f>
        <v>65</v>
      </c>
      <c r="E18" s="50">
        <f>'Stand speeldag 2 - Poule A'!E31</f>
        <v>4</v>
      </c>
      <c r="F18" s="48">
        <f>'Stand speeldag 2 - Poule A'!F31</f>
        <v>4</v>
      </c>
      <c r="G18" s="49">
        <f>'Stand speeldag 2 - Poule A'!G31</f>
        <v>-17</v>
      </c>
      <c r="H18" s="50">
        <f>'Stand speeldag 2 - Poule A'!H31</f>
        <v>0</v>
      </c>
      <c r="I18" s="48">
        <f>'Stand speeldag 2 - Poule A'!I31</f>
        <v>8</v>
      </c>
      <c r="J18" s="49">
        <f>'Stand speeldag 2 - Poule A'!J31</f>
        <v>-65</v>
      </c>
      <c r="K18" s="48">
        <f>'Stand speeldag 2 - Poule A'!K31</f>
        <v>4</v>
      </c>
      <c r="L18" s="48">
        <f>'Stand speeldag 2 - Poule A'!L31</f>
        <v>4</v>
      </c>
      <c r="M18" s="51">
        <f>'Stand speeldag 2 - Poule A'!M31</f>
        <v>17</v>
      </c>
    </row>
    <row r="19" spans="1:14" ht="15" customHeight="1">
      <c r="A19" s="79">
        <f>A11</f>
        <v>42532</v>
      </c>
      <c r="B19" s="47">
        <f>'Stand speeldag 3 - Poule A'!B31</f>
        <v>3</v>
      </c>
      <c r="C19" s="48">
        <f>'Stand speeldag 3 - Poule A'!C31</f>
        <v>5</v>
      </c>
      <c r="D19" s="49">
        <f>'Stand speeldag 3 - Poule A'!D31</f>
        <v>-13</v>
      </c>
      <c r="E19" s="50">
        <f>'Stand speeldag 3 - Poule A'!E31</f>
        <v>6</v>
      </c>
      <c r="F19" s="48">
        <f>'Stand speeldag 3 - Poule A'!F31</f>
        <v>2</v>
      </c>
      <c r="G19" s="49">
        <f>'Stand speeldag 3 - Poule A'!G31</f>
        <v>30</v>
      </c>
      <c r="H19" s="50">
        <f>'Stand speeldag 3 - Poule A'!H31</f>
        <v>2</v>
      </c>
      <c r="I19" s="48">
        <f>'Stand speeldag 3 - Poule A'!I31</f>
        <v>6</v>
      </c>
      <c r="J19" s="49">
        <f>'Stand speeldag 3 - Poule A'!J31</f>
        <v>-30</v>
      </c>
      <c r="K19" s="48">
        <f>'Stand speeldag 3 - Poule A'!K31</f>
        <v>5</v>
      </c>
      <c r="L19" s="48">
        <f>'Stand speeldag 3 - Poule A'!L31</f>
        <v>3</v>
      </c>
      <c r="M19" s="51">
        <f>'Stand speeldag 3 - Poule A'!M31</f>
        <v>13</v>
      </c>
    </row>
    <row r="20" spans="1:14" ht="15" customHeight="1" thickBot="1">
      <c r="A20" s="2" t="str">
        <f>'Scores speeldag 3'!A31</f>
        <v>Totaal</v>
      </c>
      <c r="B20" s="73">
        <f t="shared" ref="B20:M20" si="1">SUM(B17:B19)</f>
        <v>18</v>
      </c>
      <c r="C20" s="74">
        <f t="shared" si="1"/>
        <v>6</v>
      </c>
      <c r="D20" s="75">
        <f t="shared" si="1"/>
        <v>96</v>
      </c>
      <c r="E20" s="76">
        <f t="shared" si="1"/>
        <v>11</v>
      </c>
      <c r="F20" s="74">
        <f t="shared" si="1"/>
        <v>13</v>
      </c>
      <c r="G20" s="75">
        <f t="shared" si="1"/>
        <v>-31</v>
      </c>
      <c r="H20" s="76">
        <f t="shared" si="1"/>
        <v>5</v>
      </c>
      <c r="I20" s="74">
        <f t="shared" si="1"/>
        <v>19</v>
      </c>
      <c r="J20" s="75">
        <f t="shared" si="1"/>
        <v>-118</v>
      </c>
      <c r="K20" s="74">
        <f t="shared" si="1"/>
        <v>14</v>
      </c>
      <c r="L20" s="74">
        <f t="shared" si="1"/>
        <v>10</v>
      </c>
      <c r="M20" s="77">
        <f t="shared" si="1"/>
        <v>53</v>
      </c>
    </row>
    <row r="21" spans="1:14" ht="30" customHeight="1"/>
    <row r="22" spans="1:14" ht="20.100000000000001" customHeight="1" thickBot="1">
      <c r="B22" s="117" t="s">
        <v>28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9"/>
    </row>
    <row r="23" spans="1:14" ht="15" customHeight="1">
      <c r="B23" s="119" t="s">
        <v>11</v>
      </c>
      <c r="C23" s="120"/>
      <c r="D23" s="121"/>
      <c r="E23" s="128" t="s">
        <v>12</v>
      </c>
      <c r="F23" s="120"/>
      <c r="G23" s="121"/>
      <c r="H23" s="128" t="s">
        <v>13</v>
      </c>
      <c r="I23" s="120"/>
      <c r="J23" s="121"/>
      <c r="K23" s="120" t="s">
        <v>14</v>
      </c>
      <c r="L23" s="120"/>
      <c r="M23" s="127"/>
    </row>
    <row r="24" spans="1:14" ht="15" customHeight="1">
      <c r="B24" s="122" t="str">
        <f ca="1">INDIRECT("Team"&amp;B23)</f>
        <v>PCM 1</v>
      </c>
      <c r="C24" s="123"/>
      <c r="D24" s="124"/>
      <c r="E24" s="125" t="str">
        <f ca="1">INDIRECT("Team"&amp;E23)</f>
        <v>Zevenaar 1</v>
      </c>
      <c r="F24" s="123"/>
      <c r="G24" s="124"/>
      <c r="H24" s="125" t="str">
        <f ca="1">INDIRECT("Team"&amp;H23)</f>
        <v>Lingewaard 2</v>
      </c>
      <c r="I24" s="123"/>
      <c r="J24" s="124"/>
      <c r="K24" s="123" t="str">
        <f ca="1">INDIRECT("Team"&amp;K23)</f>
        <v>Doetinchem 3</v>
      </c>
      <c r="L24" s="123"/>
      <c r="M24" s="126"/>
    </row>
    <row r="25" spans="1:14" ht="15" customHeight="1">
      <c r="A25" s="79">
        <f>A9</f>
        <v>42462</v>
      </c>
      <c r="B25" s="42">
        <f>'Stand speeldag 1 - Poule A'!B45</f>
        <v>6</v>
      </c>
      <c r="C25" s="43">
        <f>'Stand speeldag 1 - Poule A'!C45</f>
        <v>2</v>
      </c>
      <c r="D25" s="44">
        <f>'Stand speeldag 1 - Poule A'!D45</f>
        <v>26</v>
      </c>
      <c r="E25" s="45">
        <f>'Stand speeldag 1 - Poule A'!E45</f>
        <v>2</v>
      </c>
      <c r="F25" s="43">
        <f>'Stand speeldag 1 - Poule A'!F45</f>
        <v>6</v>
      </c>
      <c r="G25" s="44">
        <f>'Stand speeldag 1 - Poule A'!G45</f>
        <v>-26</v>
      </c>
      <c r="H25" s="45">
        <f>'Stand speeldag 1 - Poule A'!H45</f>
        <v>2</v>
      </c>
      <c r="I25" s="43">
        <f>'Stand speeldag 1 - Poule A'!I45</f>
        <v>6</v>
      </c>
      <c r="J25" s="44">
        <f>'Stand speeldag 1 - Poule A'!J45</f>
        <v>-29</v>
      </c>
      <c r="K25" s="43">
        <f>'Stand speeldag 1 - Poule A'!K45</f>
        <v>6</v>
      </c>
      <c r="L25" s="43">
        <f>'Stand speeldag 1 - Poule A'!L45</f>
        <v>2</v>
      </c>
      <c r="M25" s="46">
        <f>'Stand speeldag 1 - Poule A'!M45</f>
        <v>29</v>
      </c>
    </row>
    <row r="26" spans="1:14" ht="15" customHeight="1">
      <c r="A26" s="79">
        <f>A10</f>
        <v>42518</v>
      </c>
      <c r="B26" s="47">
        <f>'Stand speeldag 2 - Poule A'!B45</f>
        <v>8</v>
      </c>
      <c r="C26" s="48">
        <f>'Stand speeldag 2 - Poule A'!C45</f>
        <v>0</v>
      </c>
      <c r="D26" s="49">
        <f>'Stand speeldag 2 - Poule A'!D45</f>
        <v>65</v>
      </c>
      <c r="E26" s="50">
        <f>'Stand speeldag 2 - Poule A'!E45</f>
        <v>3</v>
      </c>
      <c r="F26" s="48">
        <f>'Stand speeldag 2 - Poule A'!F45</f>
        <v>5</v>
      </c>
      <c r="G26" s="49">
        <f>'Stand speeldag 2 - Poule A'!G45</f>
        <v>-25</v>
      </c>
      <c r="H26" s="50">
        <f>'Stand speeldag 2 - Poule A'!H45</f>
        <v>0</v>
      </c>
      <c r="I26" s="48">
        <f>'Stand speeldag 2 - Poule A'!I45</f>
        <v>8</v>
      </c>
      <c r="J26" s="49">
        <f>'Stand speeldag 2 - Poule A'!J45</f>
        <v>-65</v>
      </c>
      <c r="K26" s="48">
        <f>'Stand speeldag 2 - Poule A'!K45</f>
        <v>5</v>
      </c>
      <c r="L26" s="48">
        <f>'Stand speeldag 2 - Poule A'!L45</f>
        <v>3</v>
      </c>
      <c r="M26" s="51">
        <f>'Stand speeldag 2 - Poule A'!M45</f>
        <v>25</v>
      </c>
    </row>
    <row r="27" spans="1:14" ht="15" customHeight="1">
      <c r="A27" s="79">
        <f>A11</f>
        <v>42532</v>
      </c>
      <c r="B27" s="47">
        <f>'Stand speeldag 3 - Poule A'!B45</f>
        <v>4</v>
      </c>
      <c r="C27" s="48">
        <f>'Stand speeldag 3 - Poule A'!C45</f>
        <v>4</v>
      </c>
      <c r="D27" s="49">
        <f>'Stand speeldag 3 - Poule A'!D45</f>
        <v>-1</v>
      </c>
      <c r="E27" s="50">
        <f>'Stand speeldag 3 - Poule A'!E45</f>
        <v>1</v>
      </c>
      <c r="F27" s="48">
        <f>'Stand speeldag 3 - Poule A'!F45</f>
        <v>7</v>
      </c>
      <c r="G27" s="49">
        <f>'Stand speeldag 3 - Poule A'!G45</f>
        <v>-35</v>
      </c>
      <c r="H27" s="50">
        <f>'Stand speeldag 3 - Poule A'!H45</f>
        <v>7</v>
      </c>
      <c r="I27" s="48">
        <f>'Stand speeldag 3 - Poule A'!I45</f>
        <v>1</v>
      </c>
      <c r="J27" s="49">
        <f>'Stand speeldag 3 - Poule A'!J45</f>
        <v>35</v>
      </c>
      <c r="K27" s="48">
        <f>'Stand speeldag 3 - Poule A'!K45</f>
        <v>4</v>
      </c>
      <c r="L27" s="48">
        <f>'Stand speeldag 3 - Poule A'!L45</f>
        <v>4</v>
      </c>
      <c r="M27" s="51">
        <f>'Stand speeldag 3 - Poule A'!M45</f>
        <v>1</v>
      </c>
    </row>
    <row r="28" spans="1:14" ht="15" customHeight="1" thickBot="1">
      <c r="A28" s="2" t="str">
        <f>'Scores speeldag 3'!A45</f>
        <v>Totaal</v>
      </c>
      <c r="B28" s="73">
        <f t="shared" ref="B28:M28" si="2">SUM(B25:B27)</f>
        <v>18</v>
      </c>
      <c r="C28" s="74">
        <f t="shared" si="2"/>
        <v>6</v>
      </c>
      <c r="D28" s="75">
        <f t="shared" si="2"/>
        <v>90</v>
      </c>
      <c r="E28" s="76">
        <f t="shared" si="2"/>
        <v>6</v>
      </c>
      <c r="F28" s="74">
        <f t="shared" si="2"/>
        <v>18</v>
      </c>
      <c r="G28" s="75">
        <f t="shared" si="2"/>
        <v>-86</v>
      </c>
      <c r="H28" s="76">
        <f t="shared" si="2"/>
        <v>9</v>
      </c>
      <c r="I28" s="74">
        <f t="shared" si="2"/>
        <v>15</v>
      </c>
      <c r="J28" s="75">
        <f t="shared" si="2"/>
        <v>-59</v>
      </c>
      <c r="K28" s="74">
        <f t="shared" si="2"/>
        <v>15</v>
      </c>
      <c r="L28" s="74">
        <f t="shared" si="2"/>
        <v>9</v>
      </c>
      <c r="M28" s="77">
        <f t="shared" si="2"/>
        <v>55</v>
      </c>
    </row>
    <row r="29" spans="1:14" ht="30" customHeight="1"/>
  </sheetData>
  <sheetProtection sheet="1" objects="1" scenarios="1"/>
  <mergeCells count="31">
    <mergeCell ref="B1:M1"/>
    <mergeCell ref="B2:M2"/>
    <mergeCell ref="B3:M3"/>
    <mergeCell ref="B4:M4"/>
    <mergeCell ref="B6:M6"/>
    <mergeCell ref="B24:D24"/>
    <mergeCell ref="E24:G24"/>
    <mergeCell ref="H24:J24"/>
    <mergeCell ref="K24:M24"/>
    <mergeCell ref="E16:G16"/>
    <mergeCell ref="K16:M16"/>
    <mergeCell ref="K23:M23"/>
    <mergeCell ref="B23:D23"/>
    <mergeCell ref="E23:G23"/>
    <mergeCell ref="B22:M22"/>
    <mergeCell ref="B16:D16"/>
    <mergeCell ref="H23:J23"/>
    <mergeCell ref="H16:J16"/>
    <mergeCell ref="K7:M7"/>
    <mergeCell ref="K8:M8"/>
    <mergeCell ref="K15:M15"/>
    <mergeCell ref="H8:J8"/>
    <mergeCell ref="B14:M14"/>
    <mergeCell ref="B15:D15"/>
    <mergeCell ref="E15:G15"/>
    <mergeCell ref="H15:J15"/>
    <mergeCell ref="E8:G8"/>
    <mergeCell ref="B8:D8"/>
    <mergeCell ref="B7:D7"/>
    <mergeCell ref="E7:G7"/>
    <mergeCell ref="H7:J7"/>
  </mergeCells>
  <phoneticPr fontId="1" type="noConversion"/>
  <conditionalFormatting sqref="D9:D12 G9:G12 J9:J12 M9:M12 D17:D20 G17:G20 J17:J20 M17:M20 D25:D28 G25:G28 J25:J28 M25:M28">
    <cfRule type="cellIs" dxfId="7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3" orientation="portrait" horizontalDpi="4294967293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indexed="46"/>
  </sheetPr>
  <dimension ref="A1:AW20"/>
  <sheetViews>
    <sheetView showGridLines="0" showRowColHeaders="0" workbookViewId="0">
      <pane ySplit="5" topLeftCell="A6" activePane="bottomLeft" state="frozen"/>
      <selection sqref="A1:IV1"/>
      <selection pane="bottomLeft" activeCell="A6" sqref="A6"/>
    </sheetView>
  </sheetViews>
  <sheetFormatPr defaultRowHeight="12.75"/>
  <cols>
    <col min="1" max="1" width="9.42578125" style="1" customWidth="1"/>
    <col min="2" max="2" width="18.7109375" style="1" customWidth="1"/>
    <col min="3" max="5" width="9.42578125" style="1" customWidth="1"/>
    <col min="6" max="21" width="6.7109375" style="1" customWidth="1"/>
    <col min="22" max="16384" width="9.140625" style="1"/>
  </cols>
  <sheetData>
    <row r="1" spans="1:49" ht="23.25">
      <c r="A1" s="114" t="str">
        <f>"IJsselcup "&amp;Jaar</f>
        <v>IJsselcup 2016</v>
      </c>
      <c r="B1" s="114"/>
      <c r="C1" s="114"/>
      <c r="D1" s="114"/>
      <c r="E1" s="114"/>
      <c r="F1" s="81"/>
      <c r="G1" s="81"/>
    </row>
    <row r="2" spans="1:49" s="78" customFormat="1" ht="30" customHeight="1">
      <c r="A2" s="115" t="s">
        <v>41</v>
      </c>
      <c r="B2" s="115"/>
      <c r="C2" s="115"/>
      <c r="D2" s="115"/>
      <c r="E2" s="11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15">
      <c r="A3" s="129"/>
      <c r="B3" s="129"/>
      <c r="C3" s="129"/>
      <c r="D3" s="129"/>
      <c r="E3" s="129"/>
      <c r="F3" s="40"/>
      <c r="G3" s="40"/>
      <c r="H3" s="40"/>
      <c r="I3" s="40"/>
      <c r="J3" s="40"/>
      <c r="K3" s="40"/>
      <c r="L3" s="40"/>
    </row>
    <row r="4" spans="1:49" ht="15">
      <c r="A4" s="118"/>
      <c r="B4" s="118"/>
      <c r="C4" s="118"/>
      <c r="D4" s="118"/>
      <c r="E4" s="118"/>
      <c r="F4" s="41"/>
      <c r="G4" s="41"/>
      <c r="H4" s="41"/>
      <c r="I4" s="41"/>
      <c r="J4" s="41"/>
      <c r="K4" s="41"/>
      <c r="L4" s="41"/>
    </row>
    <row r="5" spans="1:49" ht="30" customHeight="1"/>
    <row r="6" spans="1:49" s="78" customFormat="1" ht="20.100000000000001" customHeight="1" thickBot="1">
      <c r="A6" s="82" t="s">
        <v>2</v>
      </c>
      <c r="B6" s="82" t="s">
        <v>31</v>
      </c>
      <c r="C6" s="83" t="s">
        <v>42</v>
      </c>
      <c r="D6" s="83" t="s">
        <v>43</v>
      </c>
      <c r="E6" s="83" t="s">
        <v>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15" customHeight="1">
      <c r="A7" s="84" t="s">
        <v>3</v>
      </c>
      <c r="B7" s="85" t="str">
        <f t="shared" ref="B7:B18" ca="1" si="0">INDIRECT("Team"&amp;A7)</f>
        <v>Lochem</v>
      </c>
      <c r="C7" s="86">
        <f>Totaalstand!B12</f>
        <v>9</v>
      </c>
      <c r="D7" s="86">
        <f>Totaalstand!C12</f>
        <v>15</v>
      </c>
      <c r="E7" s="87">
        <f>Totaalstand!D12</f>
        <v>-18</v>
      </c>
    </row>
    <row r="8" spans="1:49" ht="15" customHeight="1">
      <c r="A8" s="88" t="s">
        <v>4</v>
      </c>
      <c r="B8" s="89" t="str">
        <f t="shared" ca="1" si="0"/>
        <v>Lingewaard 1</v>
      </c>
      <c r="C8" s="90">
        <f>Totaalstand!E12</f>
        <v>8</v>
      </c>
      <c r="D8" s="90">
        <f>Totaalstand!F12</f>
        <v>16</v>
      </c>
      <c r="E8" s="91">
        <f>Totaalstand!G12</f>
        <v>-49</v>
      </c>
    </row>
    <row r="9" spans="1:49" ht="15" customHeight="1">
      <c r="A9" s="88" t="s">
        <v>5</v>
      </c>
      <c r="B9" s="89" t="str">
        <f t="shared" ca="1" si="0"/>
        <v>Doetinchem 1</v>
      </c>
      <c r="C9" s="90">
        <f>Totaalstand!H12</f>
        <v>19</v>
      </c>
      <c r="D9" s="90">
        <f>Totaalstand!I12</f>
        <v>5</v>
      </c>
      <c r="E9" s="91">
        <f>Totaalstand!J12</f>
        <v>105</v>
      </c>
    </row>
    <row r="10" spans="1:49" ht="15" customHeight="1">
      <c r="A10" s="88" t="s">
        <v>6</v>
      </c>
      <c r="B10" s="89" t="str">
        <f t="shared" ca="1" si="0"/>
        <v>Zevenaar  2</v>
      </c>
      <c r="C10" s="90">
        <f>Totaalstand!K12</f>
        <v>12</v>
      </c>
      <c r="D10" s="90">
        <f>Totaalstand!L12</f>
        <v>12</v>
      </c>
      <c r="E10" s="91">
        <f>Totaalstand!M12</f>
        <v>-38</v>
      </c>
    </row>
    <row r="11" spans="1:49" ht="15" customHeight="1">
      <c r="A11" s="88" t="s">
        <v>7</v>
      </c>
      <c r="B11" s="89" t="str">
        <f t="shared" ca="1" si="0"/>
        <v>Doetinchem 2</v>
      </c>
      <c r="C11" s="90">
        <f>Totaalstand!B20</f>
        <v>18</v>
      </c>
      <c r="D11" s="90">
        <f>Totaalstand!C20</f>
        <v>6</v>
      </c>
      <c r="E11" s="91">
        <f>Totaalstand!D20</f>
        <v>96</v>
      </c>
    </row>
    <row r="12" spans="1:49" ht="15" customHeight="1">
      <c r="A12" s="88" t="s">
        <v>8</v>
      </c>
      <c r="B12" s="89" t="str">
        <f t="shared" ca="1" si="0"/>
        <v>PCM 2</v>
      </c>
      <c r="C12" s="90">
        <f>Totaalstand!E20</f>
        <v>11</v>
      </c>
      <c r="D12" s="90">
        <f>Totaalstand!F20</f>
        <v>13</v>
      </c>
      <c r="E12" s="91">
        <f>Totaalstand!G20</f>
        <v>-31</v>
      </c>
    </row>
    <row r="13" spans="1:49" ht="15" customHeight="1">
      <c r="A13" s="88" t="s">
        <v>9</v>
      </c>
      <c r="B13" s="89" t="str">
        <f t="shared" ca="1" si="0"/>
        <v>Brummen</v>
      </c>
      <c r="C13" s="90">
        <f>Totaalstand!H20</f>
        <v>5</v>
      </c>
      <c r="D13" s="90">
        <f>Totaalstand!I20</f>
        <v>19</v>
      </c>
      <c r="E13" s="91">
        <f>Totaalstand!J20</f>
        <v>-118</v>
      </c>
    </row>
    <row r="14" spans="1:49" ht="15" customHeight="1">
      <c r="A14" s="88" t="s">
        <v>10</v>
      </c>
      <c r="B14" s="89" t="str">
        <f t="shared" ca="1" si="0"/>
        <v>Zevenaar 3</v>
      </c>
      <c r="C14" s="90">
        <f>Totaalstand!K20</f>
        <v>14</v>
      </c>
      <c r="D14" s="90">
        <f>Totaalstand!L20</f>
        <v>10</v>
      </c>
      <c r="E14" s="91">
        <f>Totaalstand!M20</f>
        <v>53</v>
      </c>
    </row>
    <row r="15" spans="1:49" ht="15" customHeight="1">
      <c r="A15" s="88" t="s">
        <v>11</v>
      </c>
      <c r="B15" s="89" t="str">
        <f t="shared" ca="1" si="0"/>
        <v>PCM 1</v>
      </c>
      <c r="C15" s="90">
        <f>Totaalstand!B28</f>
        <v>18</v>
      </c>
      <c r="D15" s="90">
        <f>Totaalstand!C28</f>
        <v>6</v>
      </c>
      <c r="E15" s="91">
        <f>Totaalstand!D28</f>
        <v>90</v>
      </c>
    </row>
    <row r="16" spans="1:49" ht="15" customHeight="1">
      <c r="A16" s="88" t="s">
        <v>12</v>
      </c>
      <c r="B16" s="89" t="str">
        <f t="shared" ca="1" si="0"/>
        <v>Zevenaar 1</v>
      </c>
      <c r="C16" s="90">
        <f>Totaalstand!E28</f>
        <v>6</v>
      </c>
      <c r="D16" s="90">
        <f>Totaalstand!F28</f>
        <v>18</v>
      </c>
      <c r="E16" s="91">
        <f>Totaalstand!G28</f>
        <v>-86</v>
      </c>
    </row>
    <row r="17" spans="1:5" ht="15" customHeight="1">
      <c r="A17" s="88" t="s">
        <v>13</v>
      </c>
      <c r="B17" s="89" t="str">
        <f t="shared" ca="1" si="0"/>
        <v>Lingewaard 2</v>
      </c>
      <c r="C17" s="90">
        <f>Totaalstand!H28</f>
        <v>9</v>
      </c>
      <c r="D17" s="90">
        <f>Totaalstand!I28</f>
        <v>15</v>
      </c>
      <c r="E17" s="91">
        <f>Totaalstand!J28</f>
        <v>-59</v>
      </c>
    </row>
    <row r="18" spans="1:5" ht="15" customHeight="1">
      <c r="A18" s="88" t="s">
        <v>14</v>
      </c>
      <c r="B18" s="92" t="str">
        <f t="shared" ca="1" si="0"/>
        <v>Doetinchem 3</v>
      </c>
      <c r="C18" s="93">
        <f>Totaalstand!K28</f>
        <v>15</v>
      </c>
      <c r="D18" s="93">
        <f>Totaalstand!L28</f>
        <v>9</v>
      </c>
      <c r="E18" s="91">
        <f>Totaalstand!M28</f>
        <v>55</v>
      </c>
    </row>
    <row r="19" spans="1:5">
      <c r="A19"/>
      <c r="B19"/>
      <c r="C19"/>
      <c r="D19"/>
      <c r="E19"/>
    </row>
    <row r="20" spans="1:5" ht="30" customHeight="1">
      <c r="A20" s="116" t="s">
        <v>46</v>
      </c>
      <c r="B20" s="116"/>
      <c r="C20" s="116"/>
      <c r="D20" s="116"/>
      <c r="E20" s="116"/>
    </row>
  </sheetData>
  <sheetProtection sheet="1" objects="1" scenarios="1" sort="0" autoFilter="0"/>
  <mergeCells count="5">
    <mergeCell ref="A1:E1"/>
    <mergeCell ref="A20:E20"/>
    <mergeCell ref="A2:E2"/>
    <mergeCell ref="A3:E3"/>
    <mergeCell ref="A4:E4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verticalDpi="0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22"/>
  </sheetPr>
  <dimension ref="A1:G36"/>
  <sheetViews>
    <sheetView showGridLines="0" showRowColHeaders="0" zoomScaleNormal="100" workbookViewId="0">
      <pane ySplit="3" topLeftCell="A4" activePane="bottomLeft" state="frozen"/>
      <selection pane="bottomLeft" activeCell="C1" sqref="C1:F1"/>
    </sheetView>
  </sheetViews>
  <sheetFormatPr defaultRowHeight="12.75"/>
  <cols>
    <col min="1" max="1" width="8.7109375" style="2" customWidth="1"/>
    <col min="2" max="2" width="6.7109375" style="95" hidden="1" customWidth="1"/>
    <col min="3" max="3" width="18.7109375" style="95" customWidth="1"/>
    <col min="4" max="4" width="4.7109375" style="9" customWidth="1"/>
    <col min="5" max="5" width="6.7109375" style="2" hidden="1" customWidth="1"/>
    <col min="6" max="6" width="18.7109375" style="2" customWidth="1"/>
    <col min="7" max="7" width="25.7109375" style="2" customWidth="1"/>
    <col min="8" max="16384" width="9.140625" style="1"/>
  </cols>
  <sheetData>
    <row r="1" spans="1:7" ht="23.25">
      <c r="A1"/>
      <c r="B1" s="81"/>
      <c r="C1" s="114" t="str">
        <f>"IJsselcup "&amp;Stamgegevens!A52016</f>
        <v xml:space="preserve">IJsselcup </v>
      </c>
      <c r="D1" s="114"/>
      <c r="E1" s="114"/>
      <c r="F1" s="114"/>
    </row>
    <row r="2" spans="1:7" ht="20.25">
      <c r="A2"/>
      <c r="B2" s="39"/>
      <c r="C2" s="115" t="s">
        <v>58</v>
      </c>
      <c r="D2" s="115"/>
      <c r="E2" s="115"/>
      <c r="F2" s="115"/>
    </row>
    <row r="3" spans="1:7" ht="30" customHeight="1">
      <c r="E3" s="3"/>
    </row>
    <row r="4" spans="1:7" ht="30" customHeight="1">
      <c r="C4" s="116" t="s">
        <v>61</v>
      </c>
      <c r="D4" s="116"/>
      <c r="E4" s="116"/>
      <c r="F4" s="116"/>
    </row>
    <row r="5" spans="1:7" ht="30" customHeight="1">
      <c r="E5" s="3"/>
    </row>
    <row r="6" spans="1:7" ht="15" customHeight="1" thickBot="1">
      <c r="B6" s="107"/>
      <c r="C6" s="111" t="str">
        <f>TEXT(Datum1,"dd-mm-jjjj")</f>
        <v>02-04-2016</v>
      </c>
      <c r="D6" s="110"/>
      <c r="E6" s="112"/>
      <c r="F6" s="112" t="str">
        <f>Lokatie1</f>
        <v>Zevenaar</v>
      </c>
      <c r="G6" s="2" t="str">
        <f>IF(F6="Lochem","(Lochem speelt in Brummen)","")</f>
        <v/>
      </c>
    </row>
    <row r="7" spans="1:7" ht="15" customHeight="1">
      <c r="A7" s="2" t="s">
        <v>26</v>
      </c>
      <c r="B7" s="95" t="s">
        <v>3</v>
      </c>
      <c r="C7" s="96" t="str">
        <f t="shared" ref="C7:C12" ca="1" si="0">INDIRECT("Team"&amp;B7)</f>
        <v>Lochem</v>
      </c>
      <c r="D7" s="94" t="s">
        <v>59</v>
      </c>
      <c r="E7" s="97" t="s">
        <v>4</v>
      </c>
      <c r="F7" s="98" t="str">
        <f t="shared" ref="F7:F12" ca="1" si="1">INDIRECT("Team"&amp;E7)</f>
        <v>Lingewaard 1</v>
      </c>
    </row>
    <row r="8" spans="1:7" ht="15" customHeight="1">
      <c r="A8" s="2" t="s">
        <v>26</v>
      </c>
      <c r="B8" s="95" t="s">
        <v>5</v>
      </c>
      <c r="C8" s="99" t="str">
        <f t="shared" ca="1" si="0"/>
        <v>Doetinchem 1</v>
      </c>
      <c r="D8" s="100" t="s">
        <v>59</v>
      </c>
      <c r="E8" s="101" t="s">
        <v>6</v>
      </c>
      <c r="F8" s="102" t="str">
        <f t="shared" ca="1" si="1"/>
        <v>Zevenaar  2</v>
      </c>
    </row>
    <row r="9" spans="1:7" ht="15" customHeight="1">
      <c r="A9" s="2" t="s">
        <v>27</v>
      </c>
      <c r="B9" s="95" t="s">
        <v>7</v>
      </c>
      <c r="C9" s="99" t="str">
        <f t="shared" ca="1" si="0"/>
        <v>Doetinchem 2</v>
      </c>
      <c r="D9" s="100" t="s">
        <v>59</v>
      </c>
      <c r="E9" s="101" t="s">
        <v>8</v>
      </c>
      <c r="F9" s="102" t="str">
        <f t="shared" ca="1" si="1"/>
        <v>PCM 2</v>
      </c>
    </row>
    <row r="10" spans="1:7" ht="15" customHeight="1">
      <c r="A10" s="2" t="s">
        <v>27</v>
      </c>
      <c r="B10" s="95" t="s">
        <v>9</v>
      </c>
      <c r="C10" s="99" t="str">
        <f t="shared" ca="1" si="0"/>
        <v>Brummen</v>
      </c>
      <c r="D10" s="100" t="s">
        <v>59</v>
      </c>
      <c r="E10" s="101" t="s">
        <v>10</v>
      </c>
      <c r="F10" s="102" t="str">
        <f t="shared" ca="1" si="1"/>
        <v>Zevenaar 3</v>
      </c>
    </row>
    <row r="11" spans="1:7" ht="15" customHeight="1">
      <c r="A11" s="2" t="s">
        <v>28</v>
      </c>
      <c r="B11" s="95" t="s">
        <v>11</v>
      </c>
      <c r="C11" s="99" t="str">
        <f t="shared" ca="1" si="0"/>
        <v>PCM 1</v>
      </c>
      <c r="D11" s="100" t="s">
        <v>59</v>
      </c>
      <c r="E11" s="101" t="s">
        <v>12</v>
      </c>
      <c r="F11" s="102" t="str">
        <f t="shared" ca="1" si="1"/>
        <v>Zevenaar 1</v>
      </c>
    </row>
    <row r="12" spans="1:7" ht="15" customHeight="1" thickBot="1">
      <c r="A12" s="2" t="s">
        <v>28</v>
      </c>
      <c r="B12" s="95" t="s">
        <v>13</v>
      </c>
      <c r="C12" s="103" t="str">
        <f t="shared" ca="1" si="0"/>
        <v>Lingewaard 2</v>
      </c>
      <c r="D12" s="104" t="s">
        <v>59</v>
      </c>
      <c r="E12" s="105" t="s">
        <v>14</v>
      </c>
      <c r="F12" s="106" t="str">
        <f t="shared" ca="1" si="1"/>
        <v>Doetinchem 3</v>
      </c>
    </row>
    <row r="13" spans="1:7" ht="30" customHeight="1"/>
    <row r="14" spans="1:7" ht="15" customHeight="1" thickBot="1">
      <c r="B14" s="107"/>
      <c r="C14" s="111" t="str">
        <f>TEXT(Datum2,"dd-mm-jjjj")</f>
        <v>28-05-2016</v>
      </c>
      <c r="D14" s="110"/>
      <c r="E14" s="112"/>
      <c r="F14" s="112" t="str">
        <f>Lokatie2</f>
        <v>Zeddam</v>
      </c>
      <c r="G14" s="2" t="str">
        <f>IF(F14="Lochem","(Lochem speelt in Brummen)","")</f>
        <v/>
      </c>
    </row>
    <row r="15" spans="1:7" ht="15" customHeight="1">
      <c r="A15" s="2" t="s">
        <v>26</v>
      </c>
      <c r="B15" s="95" t="s">
        <v>3</v>
      </c>
      <c r="C15" s="96" t="str">
        <f t="shared" ref="C15:C20" ca="1" si="2">INDIRECT("Team"&amp;B15)</f>
        <v>Lochem</v>
      </c>
      <c r="D15" s="94" t="s">
        <v>59</v>
      </c>
      <c r="E15" s="97" t="s">
        <v>5</v>
      </c>
      <c r="F15" s="98" t="str">
        <f t="shared" ref="F15:F20" ca="1" si="3">INDIRECT("Team"&amp;E15)</f>
        <v>Doetinchem 1</v>
      </c>
    </row>
    <row r="16" spans="1:7" ht="15" customHeight="1">
      <c r="A16" s="2" t="s">
        <v>26</v>
      </c>
      <c r="B16" s="95" t="s">
        <v>4</v>
      </c>
      <c r="C16" s="99" t="str">
        <f t="shared" ca="1" si="2"/>
        <v>Lingewaard 1</v>
      </c>
      <c r="D16" s="100" t="s">
        <v>59</v>
      </c>
      <c r="E16" s="101" t="s">
        <v>6</v>
      </c>
      <c r="F16" s="102" t="str">
        <f t="shared" ca="1" si="3"/>
        <v>Zevenaar  2</v>
      </c>
    </row>
    <row r="17" spans="1:7" ht="15" customHeight="1">
      <c r="A17" s="2" t="s">
        <v>27</v>
      </c>
      <c r="B17" s="95" t="s">
        <v>7</v>
      </c>
      <c r="C17" s="99" t="str">
        <f t="shared" ca="1" si="2"/>
        <v>Doetinchem 2</v>
      </c>
      <c r="D17" s="100" t="s">
        <v>59</v>
      </c>
      <c r="E17" s="101" t="s">
        <v>9</v>
      </c>
      <c r="F17" s="102" t="str">
        <f t="shared" ca="1" si="3"/>
        <v>Brummen</v>
      </c>
    </row>
    <row r="18" spans="1:7" ht="15" customHeight="1">
      <c r="A18" s="2" t="s">
        <v>27</v>
      </c>
      <c r="B18" s="95" t="s">
        <v>8</v>
      </c>
      <c r="C18" s="99" t="str">
        <f t="shared" ca="1" si="2"/>
        <v>PCM 2</v>
      </c>
      <c r="D18" s="100" t="s">
        <v>59</v>
      </c>
      <c r="E18" s="101" t="s">
        <v>10</v>
      </c>
      <c r="F18" s="102" t="str">
        <f t="shared" ca="1" si="3"/>
        <v>Zevenaar 3</v>
      </c>
    </row>
    <row r="19" spans="1:7" ht="15" customHeight="1">
      <c r="A19" s="2" t="s">
        <v>28</v>
      </c>
      <c r="B19" s="95" t="s">
        <v>11</v>
      </c>
      <c r="C19" s="99" t="str">
        <f t="shared" ca="1" si="2"/>
        <v>PCM 1</v>
      </c>
      <c r="D19" s="100" t="s">
        <v>59</v>
      </c>
      <c r="E19" s="101" t="s">
        <v>13</v>
      </c>
      <c r="F19" s="102" t="str">
        <f t="shared" ca="1" si="3"/>
        <v>Lingewaard 2</v>
      </c>
    </row>
    <row r="20" spans="1:7" ht="15" customHeight="1" thickBot="1">
      <c r="A20" s="2" t="s">
        <v>28</v>
      </c>
      <c r="B20" s="95" t="s">
        <v>12</v>
      </c>
      <c r="C20" s="103" t="str">
        <f t="shared" ca="1" si="2"/>
        <v>Zevenaar 1</v>
      </c>
      <c r="D20" s="104" t="s">
        <v>59</v>
      </c>
      <c r="E20" s="105" t="s">
        <v>14</v>
      </c>
      <c r="F20" s="106" t="str">
        <f t="shared" ca="1" si="3"/>
        <v>Doetinchem 3</v>
      </c>
    </row>
    <row r="21" spans="1:7" ht="30" customHeight="1"/>
    <row r="22" spans="1:7" ht="15" customHeight="1" thickBot="1">
      <c r="B22" s="107"/>
      <c r="C22" s="111" t="str">
        <f>TEXT(Datum3,"dd-mm-jjjj")</f>
        <v>11-06-2016</v>
      </c>
      <c r="D22" s="110"/>
      <c r="E22" s="112"/>
      <c r="F22" s="112" t="str">
        <f>Lokatie3</f>
        <v>Lochem</v>
      </c>
      <c r="G22" s="2" t="str">
        <f>IF(F22="Lochem","(Lochem speelt in Brummen)","")</f>
        <v>(Lochem speelt in Brummen)</v>
      </c>
    </row>
    <row r="23" spans="1:7" ht="15" customHeight="1">
      <c r="A23" s="2" t="s">
        <v>26</v>
      </c>
      <c r="B23" s="95" t="s">
        <v>3</v>
      </c>
      <c r="C23" s="96" t="str">
        <f t="shared" ref="C23:C28" ca="1" si="4">INDIRECT("Team"&amp;B23)</f>
        <v>Lochem</v>
      </c>
      <c r="D23" s="94" t="s">
        <v>59</v>
      </c>
      <c r="E23" s="97" t="s">
        <v>6</v>
      </c>
      <c r="F23" s="98" t="str">
        <f t="shared" ref="F23:F28" ca="1" si="5">INDIRECT("Team"&amp;E23)</f>
        <v>Zevenaar  2</v>
      </c>
    </row>
    <row r="24" spans="1:7" ht="15" customHeight="1">
      <c r="A24" s="2" t="s">
        <v>26</v>
      </c>
      <c r="B24" s="95" t="s">
        <v>4</v>
      </c>
      <c r="C24" s="99" t="str">
        <f t="shared" ca="1" si="4"/>
        <v>Lingewaard 1</v>
      </c>
      <c r="D24" s="100" t="s">
        <v>59</v>
      </c>
      <c r="E24" s="101" t="s">
        <v>5</v>
      </c>
      <c r="F24" s="102" t="str">
        <f t="shared" ca="1" si="5"/>
        <v>Doetinchem 1</v>
      </c>
    </row>
    <row r="25" spans="1:7" ht="15" customHeight="1">
      <c r="A25" s="2" t="s">
        <v>27</v>
      </c>
      <c r="B25" s="95" t="s">
        <v>7</v>
      </c>
      <c r="C25" s="99" t="str">
        <f t="shared" ca="1" si="4"/>
        <v>Doetinchem 2</v>
      </c>
      <c r="D25" s="100" t="s">
        <v>59</v>
      </c>
      <c r="E25" s="101" t="s">
        <v>10</v>
      </c>
      <c r="F25" s="102" t="str">
        <f t="shared" ca="1" si="5"/>
        <v>Zevenaar 3</v>
      </c>
    </row>
    <row r="26" spans="1:7" ht="15" customHeight="1">
      <c r="A26" s="2" t="s">
        <v>27</v>
      </c>
      <c r="B26" s="95" t="s">
        <v>8</v>
      </c>
      <c r="C26" s="99" t="str">
        <f t="shared" ca="1" si="4"/>
        <v>PCM 2</v>
      </c>
      <c r="D26" s="100" t="s">
        <v>59</v>
      </c>
      <c r="E26" s="101" t="s">
        <v>9</v>
      </c>
      <c r="F26" s="102" t="str">
        <f t="shared" ca="1" si="5"/>
        <v>Brummen</v>
      </c>
    </row>
    <row r="27" spans="1:7" ht="15" customHeight="1">
      <c r="A27" s="2" t="s">
        <v>28</v>
      </c>
      <c r="B27" s="95" t="s">
        <v>11</v>
      </c>
      <c r="C27" s="99" t="str">
        <f t="shared" ca="1" si="4"/>
        <v>PCM 1</v>
      </c>
      <c r="D27" s="100" t="s">
        <v>59</v>
      </c>
      <c r="E27" s="101" t="s">
        <v>14</v>
      </c>
      <c r="F27" s="102" t="str">
        <f t="shared" ca="1" si="5"/>
        <v>Doetinchem 3</v>
      </c>
    </row>
    <row r="28" spans="1:7" ht="15" customHeight="1" thickBot="1">
      <c r="A28" s="2" t="s">
        <v>28</v>
      </c>
      <c r="B28" s="95" t="s">
        <v>12</v>
      </c>
      <c r="C28" s="103" t="str">
        <f t="shared" ca="1" si="4"/>
        <v>Zevenaar 1</v>
      </c>
      <c r="D28" s="104" t="s">
        <v>59</v>
      </c>
      <c r="E28" s="105" t="s">
        <v>13</v>
      </c>
      <c r="F28" s="106" t="str">
        <f t="shared" ca="1" si="5"/>
        <v>Lingewaard 2</v>
      </c>
    </row>
    <row r="29" spans="1:7" ht="30" customHeight="1"/>
    <row r="30" spans="1:7" ht="15" customHeight="1">
      <c r="A30" s="1"/>
      <c r="D30" s="113" t="s">
        <v>60</v>
      </c>
    </row>
    <row r="32" spans="1:7" ht="15" customHeight="1">
      <c r="B32" s="107"/>
      <c r="C32" s="107" t="str">
        <f>TEXT(Datum4,"dd-mm-jjjj")</f>
        <v>16-07-2016</v>
      </c>
      <c r="D32" s="108"/>
      <c r="E32" s="109"/>
      <c r="F32" s="109" t="str">
        <f>Lokatie4</f>
        <v>Doetinchem</v>
      </c>
      <c r="G32" s="2" t="str">
        <f>IF(F32="Lochem","(Lochem speelt in Brummen)","")</f>
        <v/>
      </c>
    </row>
    <row r="33" spans="2:7">
      <c r="B33" s="107"/>
      <c r="C33" s="107"/>
      <c r="D33" s="108"/>
      <c r="E33" s="109"/>
      <c r="F33" s="109"/>
    </row>
    <row r="34" spans="2:7" ht="15" customHeight="1">
      <c r="B34" s="107"/>
      <c r="C34" s="107" t="str">
        <f>TEXT(Datum5,"dd-mm-jjjj")</f>
        <v>13-08-2016</v>
      </c>
      <c r="D34" s="108"/>
      <c r="E34" s="109"/>
      <c r="F34" s="109" t="str">
        <f>Lokatie5</f>
        <v>Huissen</v>
      </c>
      <c r="G34" s="2" t="str">
        <f>IF(F34="Lochem","(Lochem speelt in Brummen)","")</f>
        <v/>
      </c>
    </row>
    <row r="35" spans="2:7">
      <c r="B35" s="107"/>
      <c r="C35" s="107"/>
      <c r="D35" s="108"/>
      <c r="E35" s="109"/>
      <c r="F35" s="109"/>
    </row>
    <row r="36" spans="2:7" ht="15" customHeight="1">
      <c r="B36" s="107"/>
      <c r="C36" s="107" t="str">
        <f>TEXT(Datum6,"dd-mm-jjjj")</f>
        <v>17-09-2016</v>
      </c>
      <c r="D36" s="108"/>
      <c r="E36" s="109"/>
      <c r="F36" s="109" t="str">
        <f>Lokatie6</f>
        <v>Brummen</v>
      </c>
      <c r="G36" s="2" t="str">
        <f>IF(F36="Lochem","(Lochem speelt in Brummen)","")</f>
        <v/>
      </c>
    </row>
  </sheetData>
  <mergeCells count="3">
    <mergeCell ref="C1:F1"/>
    <mergeCell ref="C2:F2"/>
    <mergeCell ref="C4:F4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7"/>
    <pageSetUpPr fitToPage="1"/>
  </sheetPr>
  <dimension ref="A1:N46"/>
  <sheetViews>
    <sheetView showGridLines="0" showRowColHeaders="0" zoomScale="95" zoomScaleNormal="95" workbookViewId="0">
      <pane ySplit="4" topLeftCell="A5" activePane="bottomLeft" state="frozen"/>
      <selection activeCell="A5" sqref="A5:N5"/>
      <selection pane="bottomLeft" activeCell="O51" sqref="O51"/>
    </sheetView>
  </sheetViews>
  <sheetFormatPr defaultRowHeight="12.75"/>
  <cols>
    <col min="1" max="1" width="12.7109375" style="1" customWidth="1"/>
    <col min="2" max="3" width="18.7109375" style="9" customWidth="1"/>
    <col min="4" max="7" width="4.7109375" style="9" hidden="1" customWidth="1"/>
    <col min="8" max="8" width="12.7109375" style="1" customWidth="1"/>
    <col min="9" max="10" width="18.7109375" style="9" customWidth="1"/>
    <col min="11" max="14" width="4.7109375" style="9" hidden="1" customWidth="1"/>
    <col min="15" max="16384" width="9.140625" style="1"/>
  </cols>
  <sheetData>
    <row r="1" spans="1:14" ht="23.25">
      <c r="A1" s="114" t="str">
        <f>"IJsselcup "&amp;Jaar</f>
        <v>IJsselcup 2016</v>
      </c>
      <c r="B1" s="114"/>
      <c r="C1" s="114"/>
      <c r="D1" s="114"/>
      <c r="E1" s="114"/>
      <c r="F1" s="114"/>
      <c r="G1" s="114"/>
      <c r="H1" s="114"/>
      <c r="I1" s="114"/>
      <c r="J1" s="114"/>
      <c r="K1" s="1"/>
      <c r="L1" s="1"/>
      <c r="M1" s="1"/>
      <c r="N1" s="1"/>
    </row>
    <row r="2" spans="1:14" ht="30" customHeight="1">
      <c r="A2" s="115" t="str">
        <f>"Scores "&amp;TEXT(Datum1,"dd-mm-jjjj")</f>
        <v>Scores 02-04-2016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ht="15">
      <c r="A3" s="118" t="str">
        <f>Lokatie1</f>
        <v>Zevenaar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4" ht="30" customHeight="1">
      <c r="B4" s="1"/>
      <c r="C4" s="1"/>
      <c r="I4" s="1"/>
      <c r="J4" s="1"/>
    </row>
    <row r="5" spans="1:14" ht="20.100000000000001" customHeight="1" thickBot="1">
      <c r="A5" s="117" t="s">
        <v>32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</row>
    <row r="6" spans="1:14" ht="15" customHeight="1">
      <c r="A6" s="10"/>
      <c r="B6" s="11" t="s">
        <v>3</v>
      </c>
      <c r="C6" s="12" t="s">
        <v>4</v>
      </c>
      <c r="H6" s="10"/>
      <c r="I6" s="11" t="s">
        <v>5</v>
      </c>
      <c r="J6" s="12" t="s">
        <v>6</v>
      </c>
    </row>
    <row r="7" spans="1:14" ht="15" customHeight="1">
      <c r="A7" s="13"/>
      <c r="B7" s="14" t="str">
        <f ca="1">INDIRECT("Team"&amp;B6)</f>
        <v>Lochem</v>
      </c>
      <c r="C7" s="15" t="str">
        <f ca="1">INDIRECT("Team"&amp;C6)</f>
        <v>Lingewaard 1</v>
      </c>
      <c r="D7" s="9" t="str">
        <f>B6</f>
        <v>A1</v>
      </c>
      <c r="E7" s="9" t="str">
        <f>C6</f>
        <v>A2</v>
      </c>
      <c r="F7" s="9" t="str">
        <f>B6</f>
        <v>A1</v>
      </c>
      <c r="G7" s="9" t="str">
        <f>C6</f>
        <v>A2</v>
      </c>
      <c r="H7" s="13"/>
      <c r="I7" s="14" t="str">
        <f ca="1">INDIRECT("Team"&amp;I6)</f>
        <v>Doetinchem 1</v>
      </c>
      <c r="J7" s="15" t="str">
        <f ca="1">INDIRECT("Team"&amp;J6)</f>
        <v>Zevenaar  2</v>
      </c>
      <c r="K7" s="9" t="str">
        <f>I6</f>
        <v>A3</v>
      </c>
      <c r="L7" s="9" t="str">
        <f>J6</f>
        <v>A4</v>
      </c>
      <c r="M7" s="9" t="str">
        <f>I6</f>
        <v>A3</v>
      </c>
      <c r="N7" s="9" t="str">
        <f>J6</f>
        <v>A4</v>
      </c>
    </row>
    <row r="8" spans="1:14" ht="15" customHeight="1">
      <c r="A8" s="16"/>
      <c r="B8" s="17"/>
      <c r="C8" s="18"/>
      <c r="D8" s="9" t="s">
        <v>24</v>
      </c>
      <c r="E8" s="9" t="str">
        <f>D8</f>
        <v>W</v>
      </c>
      <c r="F8" s="9" t="s">
        <v>25</v>
      </c>
      <c r="G8" s="9" t="str">
        <f>F8</f>
        <v>P</v>
      </c>
      <c r="H8" s="16"/>
      <c r="I8" s="17"/>
      <c r="J8" s="18"/>
      <c r="K8" s="9" t="str">
        <f>D8</f>
        <v>W</v>
      </c>
      <c r="L8" s="9" t="str">
        <f>E8</f>
        <v>W</v>
      </c>
      <c r="M8" s="9" t="str">
        <f>F8</f>
        <v>P</v>
      </c>
      <c r="N8" s="9" t="str">
        <f>G8</f>
        <v>P</v>
      </c>
    </row>
    <row r="9" spans="1:14" ht="15" customHeight="1">
      <c r="A9" s="19" t="s">
        <v>47</v>
      </c>
      <c r="B9" s="31">
        <v>10</v>
      </c>
      <c r="C9" s="32">
        <v>13</v>
      </c>
      <c r="D9" s="20">
        <f t="shared" ref="D9:E11" si="0">IF(B9=13,1,0)</f>
        <v>0</v>
      </c>
      <c r="E9" s="20">
        <f t="shared" si="0"/>
        <v>1</v>
      </c>
      <c r="F9" s="20">
        <f t="shared" ref="F9:F16" si="1">B9-C9</f>
        <v>-3</v>
      </c>
      <c r="G9" s="20">
        <f t="shared" ref="G9:G16" si="2">C9-B9</f>
        <v>3</v>
      </c>
      <c r="H9" s="19" t="str">
        <f>A9</f>
        <v>Ronde 1 W1</v>
      </c>
      <c r="I9" s="31">
        <v>9</v>
      </c>
      <c r="J9" s="32">
        <v>13</v>
      </c>
      <c r="K9" s="20">
        <f t="shared" ref="K9:K16" si="3">IF(I9=13,1,0)</f>
        <v>0</v>
      </c>
      <c r="L9" s="20">
        <f t="shared" ref="L9:L16" si="4">IF(J9=13,1,0)</f>
        <v>1</v>
      </c>
      <c r="M9" s="20">
        <f t="shared" ref="M9:M16" si="5">I9-J9</f>
        <v>-4</v>
      </c>
      <c r="N9" s="20">
        <f t="shared" ref="N9:N16" si="6">J9-I9</f>
        <v>4</v>
      </c>
    </row>
    <row r="10" spans="1:14" ht="15" customHeight="1">
      <c r="A10" s="21" t="s">
        <v>48</v>
      </c>
      <c r="B10" s="33">
        <v>4</v>
      </c>
      <c r="C10" s="34">
        <v>13</v>
      </c>
      <c r="D10" s="20">
        <f t="shared" si="0"/>
        <v>0</v>
      </c>
      <c r="E10" s="20">
        <f t="shared" si="0"/>
        <v>1</v>
      </c>
      <c r="F10" s="20">
        <f t="shared" si="1"/>
        <v>-9</v>
      </c>
      <c r="G10" s="20">
        <f t="shared" si="2"/>
        <v>9</v>
      </c>
      <c r="H10" s="21" t="str">
        <f t="shared" ref="H10:H17" si="7">A10</f>
        <v>Ronde 1 W2</v>
      </c>
      <c r="I10" s="33">
        <v>8</v>
      </c>
      <c r="J10" s="34">
        <v>13</v>
      </c>
      <c r="K10" s="20">
        <f t="shared" si="3"/>
        <v>0</v>
      </c>
      <c r="L10" s="20">
        <f t="shared" si="4"/>
        <v>1</v>
      </c>
      <c r="M10" s="20">
        <f t="shared" si="5"/>
        <v>-5</v>
      </c>
      <c r="N10" s="20">
        <f t="shared" si="6"/>
        <v>5</v>
      </c>
    </row>
    <row r="11" spans="1:14" ht="15" customHeight="1">
      <c r="A11" s="22" t="s">
        <v>49</v>
      </c>
      <c r="B11" s="35">
        <v>13</v>
      </c>
      <c r="C11" s="36">
        <v>8</v>
      </c>
      <c r="D11" s="23">
        <f t="shared" si="0"/>
        <v>1</v>
      </c>
      <c r="E11" s="23">
        <f t="shared" si="0"/>
        <v>0</v>
      </c>
      <c r="F11" s="23">
        <f t="shared" si="1"/>
        <v>5</v>
      </c>
      <c r="G11" s="23">
        <f t="shared" si="2"/>
        <v>-5</v>
      </c>
      <c r="H11" s="22" t="str">
        <f t="shared" si="7"/>
        <v>Ronde 1 W3</v>
      </c>
      <c r="I11" s="35">
        <v>13</v>
      </c>
      <c r="J11" s="36">
        <v>2</v>
      </c>
      <c r="K11" s="23">
        <f t="shared" si="3"/>
        <v>1</v>
      </c>
      <c r="L11" s="23">
        <f t="shared" si="4"/>
        <v>0</v>
      </c>
      <c r="M11" s="23">
        <f t="shared" si="5"/>
        <v>11</v>
      </c>
      <c r="N11" s="23">
        <f t="shared" si="6"/>
        <v>-11</v>
      </c>
    </row>
    <row r="12" spans="1:14" ht="15" customHeight="1">
      <c r="A12" s="19" t="s">
        <v>50</v>
      </c>
      <c r="B12" s="31">
        <v>11</v>
      </c>
      <c r="C12" s="32">
        <v>13</v>
      </c>
      <c r="D12" s="20">
        <f t="shared" ref="D12:E16" si="8">IF(B12=13,1,0)</f>
        <v>0</v>
      </c>
      <c r="E12" s="20">
        <f t="shared" si="8"/>
        <v>1</v>
      </c>
      <c r="F12" s="20">
        <f t="shared" si="1"/>
        <v>-2</v>
      </c>
      <c r="G12" s="20">
        <f t="shared" si="2"/>
        <v>2</v>
      </c>
      <c r="H12" s="19" t="str">
        <f t="shared" si="7"/>
        <v>Ronde 2 W1</v>
      </c>
      <c r="I12" s="31">
        <v>13</v>
      </c>
      <c r="J12" s="32">
        <v>4</v>
      </c>
      <c r="K12" s="20">
        <f t="shared" si="3"/>
        <v>1</v>
      </c>
      <c r="L12" s="20">
        <f t="shared" si="4"/>
        <v>0</v>
      </c>
      <c r="M12" s="20">
        <f t="shared" si="5"/>
        <v>9</v>
      </c>
      <c r="N12" s="20">
        <f t="shared" si="6"/>
        <v>-9</v>
      </c>
    </row>
    <row r="13" spans="1:14" ht="15" customHeight="1">
      <c r="A13" s="21" t="s">
        <v>51</v>
      </c>
      <c r="B13" s="33">
        <v>3</v>
      </c>
      <c r="C13" s="34">
        <v>13</v>
      </c>
      <c r="D13" s="20">
        <f t="shared" si="8"/>
        <v>0</v>
      </c>
      <c r="E13" s="20">
        <f t="shared" si="8"/>
        <v>1</v>
      </c>
      <c r="F13" s="20">
        <f t="shared" si="1"/>
        <v>-10</v>
      </c>
      <c r="G13" s="20">
        <f t="shared" si="2"/>
        <v>10</v>
      </c>
      <c r="H13" s="21" t="str">
        <f t="shared" si="7"/>
        <v>Ronde 2 W2</v>
      </c>
      <c r="I13" s="33">
        <v>13</v>
      </c>
      <c r="J13" s="34">
        <v>2</v>
      </c>
      <c r="K13" s="20">
        <f t="shared" si="3"/>
        <v>1</v>
      </c>
      <c r="L13" s="20">
        <f t="shared" si="4"/>
        <v>0</v>
      </c>
      <c r="M13" s="20">
        <f t="shared" si="5"/>
        <v>11</v>
      </c>
      <c r="N13" s="20">
        <f t="shared" si="6"/>
        <v>-11</v>
      </c>
    </row>
    <row r="14" spans="1:14" ht="15" customHeight="1">
      <c r="A14" s="22" t="s">
        <v>52</v>
      </c>
      <c r="B14" s="35">
        <v>13</v>
      </c>
      <c r="C14" s="36">
        <v>7</v>
      </c>
      <c r="D14" s="23">
        <f t="shared" si="8"/>
        <v>1</v>
      </c>
      <c r="E14" s="23">
        <f t="shared" si="8"/>
        <v>0</v>
      </c>
      <c r="F14" s="23">
        <f t="shared" si="1"/>
        <v>6</v>
      </c>
      <c r="G14" s="23">
        <f t="shared" si="2"/>
        <v>-6</v>
      </c>
      <c r="H14" s="22" t="str">
        <f t="shared" si="7"/>
        <v>Ronde 2 W3</v>
      </c>
      <c r="I14" s="35">
        <v>13</v>
      </c>
      <c r="J14" s="36">
        <v>6</v>
      </c>
      <c r="K14" s="23">
        <f t="shared" si="3"/>
        <v>1</v>
      </c>
      <c r="L14" s="23">
        <f t="shared" si="4"/>
        <v>0</v>
      </c>
      <c r="M14" s="23">
        <f t="shared" si="5"/>
        <v>7</v>
      </c>
      <c r="N14" s="23">
        <f t="shared" si="6"/>
        <v>-7</v>
      </c>
    </row>
    <row r="15" spans="1:14" ht="15" customHeight="1">
      <c r="A15" s="19" t="s">
        <v>53</v>
      </c>
      <c r="B15" s="31">
        <v>13</v>
      </c>
      <c r="C15" s="32">
        <v>6</v>
      </c>
      <c r="D15" s="20">
        <f t="shared" si="8"/>
        <v>1</v>
      </c>
      <c r="E15" s="20">
        <f t="shared" si="8"/>
        <v>0</v>
      </c>
      <c r="F15" s="20">
        <f t="shared" si="1"/>
        <v>7</v>
      </c>
      <c r="G15" s="20">
        <f t="shared" si="2"/>
        <v>-7</v>
      </c>
      <c r="H15" s="19" t="str">
        <f t="shared" si="7"/>
        <v>Ronde 3 W1</v>
      </c>
      <c r="I15" s="31">
        <v>13</v>
      </c>
      <c r="J15" s="32">
        <v>8</v>
      </c>
      <c r="K15" s="20">
        <f t="shared" si="3"/>
        <v>1</v>
      </c>
      <c r="L15" s="20">
        <f t="shared" si="4"/>
        <v>0</v>
      </c>
      <c r="M15" s="20">
        <f t="shared" si="5"/>
        <v>5</v>
      </c>
      <c r="N15" s="20">
        <f t="shared" si="6"/>
        <v>-5</v>
      </c>
    </row>
    <row r="16" spans="1:14" ht="15" customHeight="1" thickBot="1">
      <c r="A16" s="24" t="s">
        <v>54</v>
      </c>
      <c r="B16" s="37">
        <v>13</v>
      </c>
      <c r="C16" s="38">
        <v>1</v>
      </c>
      <c r="D16" s="20">
        <f t="shared" si="8"/>
        <v>1</v>
      </c>
      <c r="E16" s="20">
        <f t="shared" si="8"/>
        <v>0</v>
      </c>
      <c r="F16" s="20">
        <f t="shared" si="1"/>
        <v>12</v>
      </c>
      <c r="G16" s="20">
        <f t="shared" si="2"/>
        <v>-12</v>
      </c>
      <c r="H16" s="24" t="str">
        <f t="shared" si="7"/>
        <v>Ronde 3 W2</v>
      </c>
      <c r="I16" s="37">
        <v>13</v>
      </c>
      <c r="J16" s="38">
        <v>8</v>
      </c>
      <c r="K16" s="20">
        <f t="shared" si="3"/>
        <v>1</v>
      </c>
      <c r="L16" s="20">
        <f t="shared" si="4"/>
        <v>0</v>
      </c>
      <c r="M16" s="20">
        <f t="shared" si="5"/>
        <v>5</v>
      </c>
      <c r="N16" s="20">
        <f t="shared" si="6"/>
        <v>-5</v>
      </c>
    </row>
    <row r="17" spans="1:14" ht="15" hidden="1" customHeight="1">
      <c r="A17" s="1" t="s">
        <v>29</v>
      </c>
      <c r="B17" s="20">
        <f t="shared" ref="B17:G17" si="9">SUM(B9:B16)</f>
        <v>80</v>
      </c>
      <c r="C17" s="20">
        <f t="shared" si="9"/>
        <v>74</v>
      </c>
      <c r="D17" s="20">
        <f t="shared" si="9"/>
        <v>4</v>
      </c>
      <c r="E17" s="20">
        <f t="shared" si="9"/>
        <v>4</v>
      </c>
      <c r="F17" s="20">
        <f t="shared" si="9"/>
        <v>6</v>
      </c>
      <c r="G17" s="20">
        <f t="shared" si="9"/>
        <v>-6</v>
      </c>
      <c r="H17" s="1" t="str">
        <f t="shared" si="7"/>
        <v>Totaal</v>
      </c>
      <c r="I17" s="20">
        <f t="shared" ref="I17:N17" si="10">SUM(I9:I16)</f>
        <v>95</v>
      </c>
      <c r="J17" s="20">
        <f t="shared" si="10"/>
        <v>56</v>
      </c>
      <c r="K17" s="20">
        <f t="shared" si="10"/>
        <v>6</v>
      </c>
      <c r="L17" s="20">
        <f t="shared" si="10"/>
        <v>2</v>
      </c>
      <c r="M17" s="20">
        <f t="shared" si="10"/>
        <v>39</v>
      </c>
      <c r="N17" s="20">
        <f t="shared" si="10"/>
        <v>-39</v>
      </c>
    </row>
    <row r="18" spans="1:14" ht="30" customHeight="1"/>
    <row r="19" spans="1:14" ht="20.100000000000001" customHeight="1" thickBot="1">
      <c r="A19" s="117" t="s">
        <v>36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</row>
    <row r="20" spans="1:14" ht="15" customHeight="1">
      <c r="A20" s="10"/>
      <c r="B20" s="11" t="s">
        <v>7</v>
      </c>
      <c r="C20" s="12" t="s">
        <v>8</v>
      </c>
      <c r="H20" s="10"/>
      <c r="I20" s="11" t="s">
        <v>9</v>
      </c>
      <c r="J20" s="12" t="s">
        <v>10</v>
      </c>
    </row>
    <row r="21" spans="1:14" ht="15" customHeight="1">
      <c r="A21" s="13"/>
      <c r="B21" s="14" t="str">
        <f ca="1">INDIRECT("Team"&amp;B20)</f>
        <v>Doetinchem 2</v>
      </c>
      <c r="C21" s="15" t="str">
        <f ca="1">INDIRECT("Team"&amp;C20)</f>
        <v>PCM 2</v>
      </c>
      <c r="D21" s="9" t="str">
        <f>B20</f>
        <v>B1</v>
      </c>
      <c r="E21" s="9" t="str">
        <f>C20</f>
        <v>B2</v>
      </c>
      <c r="F21" s="9" t="str">
        <f>B20</f>
        <v>B1</v>
      </c>
      <c r="G21" s="9" t="str">
        <f>C20</f>
        <v>B2</v>
      </c>
      <c r="H21" s="13"/>
      <c r="I21" s="14" t="str">
        <f ca="1">INDIRECT("Team"&amp;I20)</f>
        <v>Brummen</v>
      </c>
      <c r="J21" s="15" t="str">
        <f ca="1">INDIRECT("Team"&amp;J20)</f>
        <v>Zevenaar 3</v>
      </c>
      <c r="K21" s="9" t="str">
        <f>I20</f>
        <v>B3</v>
      </c>
      <c r="L21" s="9" t="str">
        <f>J20</f>
        <v>B4</v>
      </c>
      <c r="M21" s="9" t="str">
        <f>I20</f>
        <v>B3</v>
      </c>
      <c r="N21" s="9" t="str">
        <f>J20</f>
        <v>B4</v>
      </c>
    </row>
    <row r="22" spans="1:14" ht="15" customHeight="1">
      <c r="A22" s="16"/>
      <c r="B22" s="17"/>
      <c r="C22" s="18"/>
      <c r="D22" s="9" t="str">
        <f>D8</f>
        <v>W</v>
      </c>
      <c r="E22" s="9" t="str">
        <f>E8</f>
        <v>W</v>
      </c>
      <c r="F22" s="9" t="str">
        <f>F8</f>
        <v>P</v>
      </c>
      <c r="G22" s="9" t="str">
        <f>G8</f>
        <v>P</v>
      </c>
      <c r="H22" s="16"/>
      <c r="I22" s="17"/>
      <c r="J22" s="18"/>
      <c r="K22" s="9" t="str">
        <f>D22</f>
        <v>W</v>
      </c>
      <c r="L22" s="9" t="str">
        <f>E22</f>
        <v>W</v>
      </c>
      <c r="M22" s="9" t="str">
        <f>F22</f>
        <v>P</v>
      </c>
      <c r="N22" s="9" t="str">
        <f>G22</f>
        <v>P</v>
      </c>
    </row>
    <row r="23" spans="1:14" ht="15" customHeight="1">
      <c r="A23" s="19" t="str">
        <f>A9</f>
        <v>Ronde 1 W1</v>
      </c>
      <c r="B23" s="31">
        <v>13</v>
      </c>
      <c r="C23" s="32">
        <v>5</v>
      </c>
      <c r="D23" s="20">
        <f t="shared" ref="D23:D30" si="11">IF(B23=13,1,0)</f>
        <v>1</v>
      </c>
      <c r="E23" s="20">
        <f t="shared" ref="E23:E30" si="12">IF(C23=13,1,0)</f>
        <v>0</v>
      </c>
      <c r="F23" s="20">
        <f t="shared" ref="F23:F30" si="13">B23-C23</f>
        <v>8</v>
      </c>
      <c r="G23" s="20">
        <f t="shared" ref="G23:G30" si="14">C23-B23</f>
        <v>-8</v>
      </c>
      <c r="H23" s="19" t="str">
        <f t="shared" ref="H23:H31" si="15">A23</f>
        <v>Ronde 1 W1</v>
      </c>
      <c r="I23" s="31">
        <v>13</v>
      </c>
      <c r="J23" s="32">
        <v>8</v>
      </c>
      <c r="K23" s="20">
        <f t="shared" ref="K23:K30" si="16">IF(I23=13,1,0)</f>
        <v>1</v>
      </c>
      <c r="L23" s="20">
        <f t="shared" ref="L23:L30" si="17">IF(J23=13,1,0)</f>
        <v>0</v>
      </c>
      <c r="M23" s="20">
        <f t="shared" ref="M23:M30" si="18">I23-J23</f>
        <v>5</v>
      </c>
      <c r="N23" s="20">
        <f t="shared" ref="N23:N30" si="19">J23-I23</f>
        <v>-5</v>
      </c>
    </row>
    <row r="24" spans="1:14" ht="15" customHeight="1">
      <c r="A24" s="21" t="str">
        <f t="shared" ref="A24:A30" si="20">A10</f>
        <v>Ronde 1 W2</v>
      </c>
      <c r="B24" s="33">
        <v>13</v>
      </c>
      <c r="C24" s="34">
        <v>1</v>
      </c>
      <c r="D24" s="20">
        <f t="shared" si="11"/>
        <v>1</v>
      </c>
      <c r="E24" s="20">
        <f t="shared" si="12"/>
        <v>0</v>
      </c>
      <c r="F24" s="20">
        <f t="shared" si="13"/>
        <v>12</v>
      </c>
      <c r="G24" s="20">
        <f t="shared" si="14"/>
        <v>-12</v>
      </c>
      <c r="H24" s="21" t="str">
        <f t="shared" si="15"/>
        <v>Ronde 1 W2</v>
      </c>
      <c r="I24" s="33">
        <v>5</v>
      </c>
      <c r="J24" s="34">
        <v>13</v>
      </c>
      <c r="K24" s="20">
        <f t="shared" si="16"/>
        <v>0</v>
      </c>
      <c r="L24" s="20">
        <f t="shared" si="17"/>
        <v>1</v>
      </c>
      <c r="M24" s="20">
        <f t="shared" si="18"/>
        <v>-8</v>
      </c>
      <c r="N24" s="20">
        <f t="shared" si="19"/>
        <v>8</v>
      </c>
    </row>
    <row r="25" spans="1:14" ht="15" customHeight="1">
      <c r="A25" s="22" t="str">
        <f t="shared" si="20"/>
        <v>Ronde 1 W3</v>
      </c>
      <c r="B25" s="35">
        <v>13</v>
      </c>
      <c r="C25" s="36">
        <v>12</v>
      </c>
      <c r="D25" s="23">
        <f t="shared" si="11"/>
        <v>1</v>
      </c>
      <c r="E25" s="23">
        <f t="shared" si="12"/>
        <v>0</v>
      </c>
      <c r="F25" s="23">
        <f t="shared" si="13"/>
        <v>1</v>
      </c>
      <c r="G25" s="23">
        <f t="shared" si="14"/>
        <v>-1</v>
      </c>
      <c r="H25" s="22" t="str">
        <f t="shared" si="15"/>
        <v>Ronde 1 W3</v>
      </c>
      <c r="I25" s="35">
        <v>3</v>
      </c>
      <c r="J25" s="36">
        <v>13</v>
      </c>
      <c r="K25" s="23">
        <f t="shared" si="16"/>
        <v>0</v>
      </c>
      <c r="L25" s="23">
        <f t="shared" si="17"/>
        <v>1</v>
      </c>
      <c r="M25" s="23">
        <f t="shared" si="18"/>
        <v>-10</v>
      </c>
      <c r="N25" s="23">
        <f t="shared" si="19"/>
        <v>10</v>
      </c>
    </row>
    <row r="26" spans="1:14" ht="15" customHeight="1">
      <c r="A26" s="19" t="str">
        <f t="shared" si="20"/>
        <v>Ronde 2 W1</v>
      </c>
      <c r="B26" s="31">
        <v>13</v>
      </c>
      <c r="C26" s="32">
        <v>1</v>
      </c>
      <c r="D26" s="20">
        <f t="shared" si="11"/>
        <v>1</v>
      </c>
      <c r="E26" s="20">
        <f t="shared" si="12"/>
        <v>0</v>
      </c>
      <c r="F26" s="20">
        <f t="shared" si="13"/>
        <v>12</v>
      </c>
      <c r="G26" s="20">
        <f t="shared" si="14"/>
        <v>-12</v>
      </c>
      <c r="H26" s="19" t="str">
        <f t="shared" si="15"/>
        <v>Ronde 2 W1</v>
      </c>
      <c r="I26" s="31">
        <v>13</v>
      </c>
      <c r="J26" s="32">
        <v>5</v>
      </c>
      <c r="K26" s="20">
        <f t="shared" si="16"/>
        <v>1</v>
      </c>
      <c r="L26" s="20">
        <f t="shared" si="17"/>
        <v>0</v>
      </c>
      <c r="M26" s="20">
        <f t="shared" si="18"/>
        <v>8</v>
      </c>
      <c r="N26" s="20">
        <f t="shared" si="19"/>
        <v>-8</v>
      </c>
    </row>
    <row r="27" spans="1:14" ht="15" customHeight="1">
      <c r="A27" s="21" t="str">
        <f t="shared" si="20"/>
        <v>Ronde 2 W2</v>
      </c>
      <c r="B27" s="33">
        <v>13</v>
      </c>
      <c r="C27" s="34">
        <v>11</v>
      </c>
      <c r="D27" s="20">
        <f t="shared" si="11"/>
        <v>1</v>
      </c>
      <c r="E27" s="20">
        <f t="shared" si="12"/>
        <v>0</v>
      </c>
      <c r="F27" s="20">
        <f t="shared" si="13"/>
        <v>2</v>
      </c>
      <c r="G27" s="20">
        <f t="shared" si="14"/>
        <v>-2</v>
      </c>
      <c r="H27" s="21" t="str">
        <f t="shared" si="15"/>
        <v>Ronde 2 W2</v>
      </c>
      <c r="I27" s="33">
        <v>2</v>
      </c>
      <c r="J27" s="34">
        <v>13</v>
      </c>
      <c r="K27" s="20">
        <f t="shared" si="16"/>
        <v>0</v>
      </c>
      <c r="L27" s="20">
        <f t="shared" si="17"/>
        <v>1</v>
      </c>
      <c r="M27" s="20">
        <f t="shared" si="18"/>
        <v>-11</v>
      </c>
      <c r="N27" s="20">
        <f t="shared" si="19"/>
        <v>11</v>
      </c>
    </row>
    <row r="28" spans="1:14" ht="15" customHeight="1">
      <c r="A28" s="22" t="str">
        <f t="shared" si="20"/>
        <v>Ronde 2 W3</v>
      </c>
      <c r="B28" s="35">
        <v>13</v>
      </c>
      <c r="C28" s="36">
        <v>10</v>
      </c>
      <c r="D28" s="23">
        <f t="shared" si="11"/>
        <v>1</v>
      </c>
      <c r="E28" s="23">
        <f t="shared" si="12"/>
        <v>0</v>
      </c>
      <c r="F28" s="23">
        <f t="shared" si="13"/>
        <v>3</v>
      </c>
      <c r="G28" s="23">
        <f t="shared" si="14"/>
        <v>-3</v>
      </c>
      <c r="H28" s="22" t="str">
        <f t="shared" si="15"/>
        <v>Ronde 2 W3</v>
      </c>
      <c r="I28" s="35">
        <v>13</v>
      </c>
      <c r="J28" s="36">
        <v>9</v>
      </c>
      <c r="K28" s="23">
        <f t="shared" si="16"/>
        <v>1</v>
      </c>
      <c r="L28" s="23">
        <f t="shared" si="17"/>
        <v>0</v>
      </c>
      <c r="M28" s="23">
        <f t="shared" si="18"/>
        <v>4</v>
      </c>
      <c r="N28" s="23">
        <f t="shared" si="19"/>
        <v>-4</v>
      </c>
    </row>
    <row r="29" spans="1:14" ht="15" customHeight="1">
      <c r="A29" s="19" t="str">
        <f t="shared" si="20"/>
        <v>Ronde 3 W1</v>
      </c>
      <c r="B29" s="31">
        <v>8</v>
      </c>
      <c r="C29" s="32">
        <v>13</v>
      </c>
      <c r="D29" s="20">
        <f t="shared" si="11"/>
        <v>0</v>
      </c>
      <c r="E29" s="20">
        <f t="shared" si="12"/>
        <v>1</v>
      </c>
      <c r="F29" s="20">
        <f t="shared" si="13"/>
        <v>-5</v>
      </c>
      <c r="G29" s="20">
        <f t="shared" si="14"/>
        <v>5</v>
      </c>
      <c r="H29" s="19" t="str">
        <f t="shared" si="15"/>
        <v>Ronde 3 W1</v>
      </c>
      <c r="I29" s="31">
        <v>3</v>
      </c>
      <c r="J29" s="32">
        <v>13</v>
      </c>
      <c r="K29" s="20">
        <f t="shared" si="16"/>
        <v>0</v>
      </c>
      <c r="L29" s="20">
        <f t="shared" si="17"/>
        <v>1</v>
      </c>
      <c r="M29" s="20">
        <f t="shared" si="18"/>
        <v>-10</v>
      </c>
      <c r="N29" s="20">
        <f t="shared" si="19"/>
        <v>10</v>
      </c>
    </row>
    <row r="30" spans="1:14" ht="15" customHeight="1" thickBot="1">
      <c r="A30" s="24" t="str">
        <f t="shared" si="20"/>
        <v>Ronde 3 W2</v>
      </c>
      <c r="B30" s="37">
        <v>13</v>
      </c>
      <c r="C30" s="38">
        <v>2</v>
      </c>
      <c r="D30" s="20">
        <f t="shared" si="11"/>
        <v>1</v>
      </c>
      <c r="E30" s="20">
        <f t="shared" si="12"/>
        <v>0</v>
      </c>
      <c r="F30" s="20">
        <f t="shared" si="13"/>
        <v>11</v>
      </c>
      <c r="G30" s="20">
        <f t="shared" si="14"/>
        <v>-11</v>
      </c>
      <c r="H30" s="24" t="str">
        <f t="shared" si="15"/>
        <v>Ronde 3 W2</v>
      </c>
      <c r="I30" s="37">
        <v>12</v>
      </c>
      <c r="J30" s="38">
        <v>13</v>
      </c>
      <c r="K30" s="20">
        <f t="shared" si="16"/>
        <v>0</v>
      </c>
      <c r="L30" s="20">
        <f t="shared" si="17"/>
        <v>1</v>
      </c>
      <c r="M30" s="20">
        <f t="shared" si="18"/>
        <v>-1</v>
      </c>
      <c r="N30" s="20">
        <f t="shared" si="19"/>
        <v>1</v>
      </c>
    </row>
    <row r="31" spans="1:14" ht="15" hidden="1" customHeight="1">
      <c r="A31" s="1" t="str">
        <f>A17</f>
        <v>Totaal</v>
      </c>
      <c r="B31" s="20">
        <f t="shared" ref="B31:G31" si="21">SUM(B23:B30)</f>
        <v>99</v>
      </c>
      <c r="C31" s="20">
        <f t="shared" si="21"/>
        <v>55</v>
      </c>
      <c r="D31" s="20">
        <f t="shared" si="21"/>
        <v>7</v>
      </c>
      <c r="E31" s="20">
        <f t="shared" si="21"/>
        <v>1</v>
      </c>
      <c r="F31" s="20">
        <f t="shared" si="21"/>
        <v>44</v>
      </c>
      <c r="G31" s="20">
        <f t="shared" si="21"/>
        <v>-44</v>
      </c>
      <c r="H31" s="1" t="str">
        <f t="shared" si="15"/>
        <v>Totaal</v>
      </c>
      <c r="I31" s="20">
        <f t="shared" ref="I31:N31" si="22">SUM(I23:I30)</f>
        <v>64</v>
      </c>
      <c r="J31" s="20">
        <f t="shared" si="22"/>
        <v>87</v>
      </c>
      <c r="K31" s="20">
        <f t="shared" si="22"/>
        <v>3</v>
      </c>
      <c r="L31" s="20">
        <f t="shared" si="22"/>
        <v>5</v>
      </c>
      <c r="M31" s="20">
        <f t="shared" si="22"/>
        <v>-23</v>
      </c>
      <c r="N31" s="20">
        <f t="shared" si="22"/>
        <v>23</v>
      </c>
    </row>
    <row r="32" spans="1:14" ht="30" customHeight="1"/>
    <row r="33" spans="1:14" ht="20.100000000000001" customHeight="1" thickBot="1">
      <c r="A33" s="117" t="s">
        <v>37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</row>
    <row r="34" spans="1:14" ht="15" customHeight="1">
      <c r="A34" s="10"/>
      <c r="B34" s="11" t="s">
        <v>11</v>
      </c>
      <c r="C34" s="12" t="s">
        <v>12</v>
      </c>
      <c r="H34" s="10"/>
      <c r="I34" s="11" t="s">
        <v>13</v>
      </c>
      <c r="J34" s="12" t="s">
        <v>14</v>
      </c>
    </row>
    <row r="35" spans="1:14" ht="15" customHeight="1">
      <c r="A35" s="13"/>
      <c r="B35" s="14" t="str">
        <f ca="1">INDIRECT("Team"&amp;B34)</f>
        <v>PCM 1</v>
      </c>
      <c r="C35" s="15" t="str">
        <f ca="1">INDIRECT("Team"&amp;C34)</f>
        <v>Zevenaar 1</v>
      </c>
      <c r="D35" s="9" t="str">
        <f>B34</f>
        <v>C1</v>
      </c>
      <c r="E35" s="9" t="str">
        <f>C34</f>
        <v>C2</v>
      </c>
      <c r="F35" s="9" t="str">
        <f>B34</f>
        <v>C1</v>
      </c>
      <c r="G35" s="9" t="str">
        <f>C34</f>
        <v>C2</v>
      </c>
      <c r="H35" s="13"/>
      <c r="I35" s="14" t="str">
        <f ca="1">INDIRECT("Team"&amp;I34)</f>
        <v>Lingewaard 2</v>
      </c>
      <c r="J35" s="15" t="str">
        <f ca="1">INDIRECT("Team"&amp;J34)</f>
        <v>Doetinchem 3</v>
      </c>
      <c r="K35" s="9" t="str">
        <f>I34</f>
        <v>C3</v>
      </c>
      <c r="L35" s="9" t="str">
        <f>J34</f>
        <v>C4</v>
      </c>
      <c r="M35" s="9" t="str">
        <f>I34</f>
        <v>C3</v>
      </c>
      <c r="N35" s="9" t="str">
        <f>J34</f>
        <v>C4</v>
      </c>
    </row>
    <row r="36" spans="1:14" ht="15" customHeight="1">
      <c r="A36" s="16"/>
      <c r="B36" s="17"/>
      <c r="C36" s="18"/>
      <c r="D36" s="9" t="str">
        <f>D8</f>
        <v>W</v>
      </c>
      <c r="E36" s="9" t="str">
        <f>E8</f>
        <v>W</v>
      </c>
      <c r="F36" s="9" t="str">
        <f>F8</f>
        <v>P</v>
      </c>
      <c r="G36" s="9" t="str">
        <f>G8</f>
        <v>P</v>
      </c>
      <c r="H36" s="16"/>
      <c r="I36" s="17"/>
      <c r="J36" s="18"/>
      <c r="K36" s="9" t="str">
        <f>D36</f>
        <v>W</v>
      </c>
      <c r="L36" s="9" t="str">
        <f>E36</f>
        <v>W</v>
      </c>
      <c r="M36" s="9" t="str">
        <f>F36</f>
        <v>P</v>
      </c>
      <c r="N36" s="9" t="str">
        <f>G36</f>
        <v>P</v>
      </c>
    </row>
    <row r="37" spans="1:14" ht="15" customHeight="1">
      <c r="A37" s="19" t="str">
        <f>A9</f>
        <v>Ronde 1 W1</v>
      </c>
      <c r="B37" s="31">
        <v>13</v>
      </c>
      <c r="C37" s="32">
        <v>11</v>
      </c>
      <c r="D37" s="20">
        <f t="shared" ref="D37:D44" si="23">IF(B37=13,1,0)</f>
        <v>1</v>
      </c>
      <c r="E37" s="20">
        <f t="shared" ref="E37:E44" si="24">IF(C37=13,1,0)</f>
        <v>0</v>
      </c>
      <c r="F37" s="20">
        <f t="shared" ref="F37:F44" si="25">B37-C37</f>
        <v>2</v>
      </c>
      <c r="G37" s="20">
        <f t="shared" ref="G37:G44" si="26">C37-B37</f>
        <v>-2</v>
      </c>
      <c r="H37" s="19" t="str">
        <f t="shared" ref="H37:H45" si="27">A37</f>
        <v>Ronde 1 W1</v>
      </c>
      <c r="I37" s="31">
        <v>1</v>
      </c>
      <c r="J37" s="32">
        <v>13</v>
      </c>
      <c r="K37" s="20">
        <f t="shared" ref="K37:K44" si="28">IF(I37=13,1,0)</f>
        <v>0</v>
      </c>
      <c r="L37" s="20">
        <f t="shared" ref="L37:L44" si="29">IF(J37=13,1,0)</f>
        <v>1</v>
      </c>
      <c r="M37" s="20">
        <f t="shared" ref="M37:M44" si="30">I37-J37</f>
        <v>-12</v>
      </c>
      <c r="N37" s="20">
        <f t="shared" ref="N37:N44" si="31">J37-I37</f>
        <v>12</v>
      </c>
    </row>
    <row r="38" spans="1:14" ht="15" customHeight="1">
      <c r="A38" s="21" t="str">
        <f t="shared" ref="A38:A44" si="32">A10</f>
        <v>Ronde 1 W2</v>
      </c>
      <c r="B38" s="33">
        <v>13</v>
      </c>
      <c r="C38" s="34">
        <v>0</v>
      </c>
      <c r="D38" s="20">
        <f t="shared" si="23"/>
        <v>1</v>
      </c>
      <c r="E38" s="20">
        <f t="shared" si="24"/>
        <v>0</v>
      </c>
      <c r="F38" s="20">
        <f t="shared" si="25"/>
        <v>13</v>
      </c>
      <c r="G38" s="20">
        <f t="shared" si="26"/>
        <v>-13</v>
      </c>
      <c r="H38" s="21" t="str">
        <f t="shared" si="27"/>
        <v>Ronde 1 W2</v>
      </c>
      <c r="I38" s="33">
        <v>9</v>
      </c>
      <c r="J38" s="34">
        <v>13</v>
      </c>
      <c r="K38" s="20">
        <f t="shared" si="28"/>
        <v>0</v>
      </c>
      <c r="L38" s="20">
        <f t="shared" si="29"/>
        <v>1</v>
      </c>
      <c r="M38" s="20">
        <f t="shared" si="30"/>
        <v>-4</v>
      </c>
      <c r="N38" s="20">
        <f t="shared" si="31"/>
        <v>4</v>
      </c>
    </row>
    <row r="39" spans="1:14" ht="15" customHeight="1">
      <c r="A39" s="22" t="str">
        <f t="shared" si="32"/>
        <v>Ronde 1 W3</v>
      </c>
      <c r="B39" s="35">
        <v>13</v>
      </c>
      <c r="C39" s="36">
        <v>9</v>
      </c>
      <c r="D39" s="23">
        <f t="shared" si="23"/>
        <v>1</v>
      </c>
      <c r="E39" s="23">
        <f t="shared" si="24"/>
        <v>0</v>
      </c>
      <c r="F39" s="23">
        <f t="shared" si="25"/>
        <v>4</v>
      </c>
      <c r="G39" s="23">
        <f t="shared" si="26"/>
        <v>-4</v>
      </c>
      <c r="H39" s="22" t="str">
        <f t="shared" si="27"/>
        <v>Ronde 1 W3</v>
      </c>
      <c r="I39" s="35">
        <v>3</v>
      </c>
      <c r="J39" s="36">
        <v>13</v>
      </c>
      <c r="K39" s="23">
        <f t="shared" si="28"/>
        <v>0</v>
      </c>
      <c r="L39" s="23">
        <f t="shared" si="29"/>
        <v>1</v>
      </c>
      <c r="M39" s="23">
        <f t="shared" si="30"/>
        <v>-10</v>
      </c>
      <c r="N39" s="23">
        <f t="shared" si="31"/>
        <v>10</v>
      </c>
    </row>
    <row r="40" spans="1:14" ht="15" customHeight="1">
      <c r="A40" s="19" t="str">
        <f t="shared" si="32"/>
        <v>Ronde 2 W1</v>
      </c>
      <c r="B40" s="31">
        <v>13</v>
      </c>
      <c r="C40" s="32">
        <v>6</v>
      </c>
      <c r="D40" s="20">
        <f t="shared" si="23"/>
        <v>1</v>
      </c>
      <c r="E40" s="20">
        <f t="shared" si="24"/>
        <v>0</v>
      </c>
      <c r="F40" s="20">
        <f t="shared" si="25"/>
        <v>7</v>
      </c>
      <c r="G40" s="20">
        <f t="shared" si="26"/>
        <v>-7</v>
      </c>
      <c r="H40" s="19" t="str">
        <f t="shared" si="27"/>
        <v>Ronde 2 W1</v>
      </c>
      <c r="I40" s="31">
        <v>7</v>
      </c>
      <c r="J40" s="32">
        <v>13</v>
      </c>
      <c r="K40" s="20">
        <f t="shared" si="28"/>
        <v>0</v>
      </c>
      <c r="L40" s="20">
        <f t="shared" si="29"/>
        <v>1</v>
      </c>
      <c r="M40" s="20">
        <f t="shared" si="30"/>
        <v>-6</v>
      </c>
      <c r="N40" s="20">
        <f t="shared" si="31"/>
        <v>6</v>
      </c>
    </row>
    <row r="41" spans="1:14" ht="15" customHeight="1">
      <c r="A41" s="21" t="str">
        <f t="shared" si="32"/>
        <v>Ronde 2 W2</v>
      </c>
      <c r="B41" s="33">
        <v>13</v>
      </c>
      <c r="C41" s="34">
        <v>9</v>
      </c>
      <c r="D41" s="20">
        <f t="shared" si="23"/>
        <v>1</v>
      </c>
      <c r="E41" s="20">
        <f t="shared" si="24"/>
        <v>0</v>
      </c>
      <c r="F41" s="20">
        <f t="shared" si="25"/>
        <v>4</v>
      </c>
      <c r="G41" s="20">
        <f t="shared" si="26"/>
        <v>-4</v>
      </c>
      <c r="H41" s="21" t="str">
        <f t="shared" si="27"/>
        <v>Ronde 2 W2</v>
      </c>
      <c r="I41" s="33">
        <v>6</v>
      </c>
      <c r="J41" s="34">
        <v>13</v>
      </c>
      <c r="K41" s="20">
        <f t="shared" si="28"/>
        <v>0</v>
      </c>
      <c r="L41" s="20">
        <f t="shared" si="29"/>
        <v>1</v>
      </c>
      <c r="M41" s="20">
        <f t="shared" si="30"/>
        <v>-7</v>
      </c>
      <c r="N41" s="20">
        <f t="shared" si="31"/>
        <v>7</v>
      </c>
    </row>
    <row r="42" spans="1:14" ht="15" customHeight="1">
      <c r="A42" s="22" t="str">
        <f t="shared" si="32"/>
        <v>Ronde 2 W3</v>
      </c>
      <c r="B42" s="35">
        <v>13</v>
      </c>
      <c r="C42" s="36">
        <v>10</v>
      </c>
      <c r="D42" s="23">
        <f t="shared" si="23"/>
        <v>1</v>
      </c>
      <c r="E42" s="23">
        <f t="shared" si="24"/>
        <v>0</v>
      </c>
      <c r="F42" s="23">
        <f t="shared" si="25"/>
        <v>3</v>
      </c>
      <c r="G42" s="23">
        <f t="shared" si="26"/>
        <v>-3</v>
      </c>
      <c r="H42" s="22" t="str">
        <f t="shared" si="27"/>
        <v>Ronde 2 W3</v>
      </c>
      <c r="I42" s="35">
        <v>13</v>
      </c>
      <c r="J42" s="36">
        <v>7</v>
      </c>
      <c r="K42" s="23">
        <f t="shared" si="28"/>
        <v>1</v>
      </c>
      <c r="L42" s="23">
        <f t="shared" si="29"/>
        <v>0</v>
      </c>
      <c r="M42" s="23">
        <f t="shared" si="30"/>
        <v>6</v>
      </c>
      <c r="N42" s="23">
        <f t="shared" si="31"/>
        <v>-6</v>
      </c>
    </row>
    <row r="43" spans="1:14" ht="15" customHeight="1">
      <c r="A43" s="19" t="str">
        <f t="shared" si="32"/>
        <v>Ronde 3 W1</v>
      </c>
      <c r="B43" s="31">
        <v>7</v>
      </c>
      <c r="C43" s="32">
        <v>13</v>
      </c>
      <c r="D43" s="20">
        <f t="shared" si="23"/>
        <v>0</v>
      </c>
      <c r="E43" s="20">
        <f t="shared" si="24"/>
        <v>1</v>
      </c>
      <c r="F43" s="20">
        <f t="shared" si="25"/>
        <v>-6</v>
      </c>
      <c r="G43" s="20">
        <f t="shared" si="26"/>
        <v>6</v>
      </c>
      <c r="H43" s="19" t="str">
        <f t="shared" si="27"/>
        <v>Ronde 3 W1</v>
      </c>
      <c r="I43" s="31">
        <v>11</v>
      </c>
      <c r="J43" s="32">
        <v>13</v>
      </c>
      <c r="K43" s="20">
        <f t="shared" si="28"/>
        <v>0</v>
      </c>
      <c r="L43" s="20">
        <f t="shared" si="29"/>
        <v>1</v>
      </c>
      <c r="M43" s="20">
        <f t="shared" si="30"/>
        <v>-2</v>
      </c>
      <c r="N43" s="20">
        <f t="shared" si="31"/>
        <v>2</v>
      </c>
    </row>
    <row r="44" spans="1:14" ht="15" customHeight="1" thickBot="1">
      <c r="A44" s="24" t="str">
        <f t="shared" si="32"/>
        <v>Ronde 3 W2</v>
      </c>
      <c r="B44" s="37">
        <v>12</v>
      </c>
      <c r="C44" s="38">
        <v>13</v>
      </c>
      <c r="D44" s="20">
        <f t="shared" si="23"/>
        <v>0</v>
      </c>
      <c r="E44" s="20">
        <f t="shared" si="24"/>
        <v>1</v>
      </c>
      <c r="F44" s="20">
        <f t="shared" si="25"/>
        <v>-1</v>
      </c>
      <c r="G44" s="20">
        <f t="shared" si="26"/>
        <v>1</v>
      </c>
      <c r="H44" s="24" t="str">
        <f t="shared" si="27"/>
        <v>Ronde 3 W2</v>
      </c>
      <c r="I44" s="37">
        <v>13</v>
      </c>
      <c r="J44" s="38">
        <v>7</v>
      </c>
      <c r="K44" s="20">
        <f t="shared" si="28"/>
        <v>1</v>
      </c>
      <c r="L44" s="20">
        <f t="shared" si="29"/>
        <v>0</v>
      </c>
      <c r="M44" s="20">
        <f t="shared" si="30"/>
        <v>6</v>
      </c>
      <c r="N44" s="20">
        <f t="shared" si="31"/>
        <v>-6</v>
      </c>
    </row>
    <row r="45" spans="1:14" ht="15" hidden="1" customHeight="1">
      <c r="A45" s="1" t="str">
        <f>A17</f>
        <v>Totaal</v>
      </c>
      <c r="B45" s="20">
        <f t="shared" ref="B45:G45" si="33">SUM(B37:B44)</f>
        <v>97</v>
      </c>
      <c r="C45" s="20">
        <f t="shared" si="33"/>
        <v>71</v>
      </c>
      <c r="D45" s="20">
        <f t="shared" si="33"/>
        <v>6</v>
      </c>
      <c r="E45" s="20">
        <f t="shared" si="33"/>
        <v>2</v>
      </c>
      <c r="F45" s="20">
        <f t="shared" si="33"/>
        <v>26</v>
      </c>
      <c r="G45" s="20">
        <f t="shared" si="33"/>
        <v>-26</v>
      </c>
      <c r="H45" s="1" t="str">
        <f t="shared" si="27"/>
        <v>Totaal</v>
      </c>
      <c r="I45" s="20">
        <f t="shared" ref="I45:N45" si="34">SUM(I37:I44)</f>
        <v>63</v>
      </c>
      <c r="J45" s="20">
        <f t="shared" si="34"/>
        <v>92</v>
      </c>
      <c r="K45" s="20">
        <f t="shared" si="34"/>
        <v>2</v>
      </c>
      <c r="L45" s="20">
        <f t="shared" si="34"/>
        <v>6</v>
      </c>
      <c r="M45" s="20">
        <f t="shared" si="34"/>
        <v>-29</v>
      </c>
      <c r="N45" s="20">
        <f t="shared" si="34"/>
        <v>29</v>
      </c>
    </row>
    <row r="46" spans="1:14" ht="30" customHeight="1"/>
  </sheetData>
  <sheetProtection sheet="1" objects="1" scenarios="1"/>
  <mergeCells count="6">
    <mergeCell ref="A1:J1"/>
    <mergeCell ref="A19:N19"/>
    <mergeCell ref="A33:N33"/>
    <mergeCell ref="A2:N2"/>
    <mergeCell ref="A3:N3"/>
    <mergeCell ref="A5:N5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6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47"/>
    <pageSetUpPr fitToPage="1"/>
  </sheetPr>
  <dimension ref="A1:N46"/>
  <sheetViews>
    <sheetView showGridLines="0" showRowColHeaders="0" workbookViewId="0">
      <pane ySplit="4" topLeftCell="A5" activePane="bottomLeft" state="frozen"/>
      <selection sqref="A1:IV1"/>
      <selection pane="bottomLeft" activeCell="A5" sqref="A5"/>
    </sheetView>
  </sheetViews>
  <sheetFormatPr defaultRowHeight="12.75"/>
  <cols>
    <col min="1" max="1" width="12.7109375" style="1" customWidth="1"/>
    <col min="2" max="13" width="6.7109375" style="9" customWidth="1"/>
    <col min="14" max="16384" width="9.140625" style="1"/>
  </cols>
  <sheetData>
    <row r="1" spans="1:14" ht="23.25">
      <c r="B1" s="114" t="str">
        <f>"IJsselcup "&amp;Jaar</f>
        <v>IJsselcup 2016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4" ht="30" customHeight="1">
      <c r="B2" s="115" t="str">
        <f>"Stand "&amp;TEXT(Datum1,"dd-mm-jjjj")</f>
        <v>Stand 02-04-2016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39"/>
    </row>
    <row r="3" spans="1:14" ht="15">
      <c r="B3" s="118" t="str">
        <f>Lokatie1</f>
        <v>Zevenaar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41"/>
    </row>
    <row r="4" spans="1:14" ht="30" customHeight="1">
      <c r="N4" s="9"/>
    </row>
    <row r="5" spans="1:14" ht="20.100000000000001" customHeight="1" thickBot="1">
      <c r="B5" s="117" t="str">
        <f>'Scores speeldag 1'!A5</f>
        <v>Poule A (A1-A2 en A3-A4)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9"/>
    </row>
    <row r="6" spans="1:14" ht="15" customHeight="1">
      <c r="B6" s="119" t="s">
        <v>3</v>
      </c>
      <c r="C6" s="120"/>
      <c r="D6" s="121"/>
      <c r="E6" s="128" t="s">
        <v>4</v>
      </c>
      <c r="F6" s="120"/>
      <c r="G6" s="121"/>
      <c r="H6" s="128" t="s">
        <v>5</v>
      </c>
      <c r="I6" s="120"/>
      <c r="J6" s="121"/>
      <c r="K6" s="120" t="s">
        <v>6</v>
      </c>
      <c r="L6" s="120"/>
      <c r="M6" s="127"/>
    </row>
    <row r="7" spans="1:14" ht="15" customHeight="1">
      <c r="B7" s="122" t="str">
        <f ca="1">INDIRECT("Team"&amp;B6)</f>
        <v>Lochem</v>
      </c>
      <c r="C7" s="123"/>
      <c r="D7" s="124"/>
      <c r="E7" s="125" t="str">
        <f ca="1">INDIRECT("Team"&amp;E6)</f>
        <v>Lingewaard 1</v>
      </c>
      <c r="F7" s="123"/>
      <c r="G7" s="124"/>
      <c r="H7" s="125" t="str">
        <f ca="1">INDIRECT("Team"&amp;H6)</f>
        <v>Doetinchem 1</v>
      </c>
      <c r="I7" s="123"/>
      <c r="J7" s="124"/>
      <c r="K7" s="123" t="str">
        <f ca="1">INDIRECT("Team"&amp;K6)</f>
        <v>Zevenaar  2</v>
      </c>
      <c r="L7" s="123"/>
      <c r="M7" s="126"/>
    </row>
    <row r="8" spans="1:14" ht="15" customHeight="1">
      <c r="A8" s="1" t="str">
        <f>'Scores speeldag 1'!A9</f>
        <v>Ronde 1 W1</v>
      </c>
      <c r="B8" s="42">
        <f>'Scores speeldag 1'!B9</f>
        <v>10</v>
      </c>
      <c r="C8" s="43">
        <f>'Scores speeldag 1'!C9</f>
        <v>13</v>
      </c>
      <c r="D8" s="44">
        <f>'Scores speeldag 1'!F9</f>
        <v>-3</v>
      </c>
      <c r="E8" s="45">
        <f>'Scores speeldag 1'!C9</f>
        <v>13</v>
      </c>
      <c r="F8" s="43">
        <f>'Scores speeldag 1'!B9</f>
        <v>10</v>
      </c>
      <c r="G8" s="44">
        <f>'Scores speeldag 1'!G9</f>
        <v>3</v>
      </c>
      <c r="H8" s="45">
        <f>'Scores speeldag 1'!I9</f>
        <v>9</v>
      </c>
      <c r="I8" s="43">
        <f>'Scores speeldag 1'!J9</f>
        <v>13</v>
      </c>
      <c r="J8" s="44">
        <f>'Scores speeldag 1'!M9</f>
        <v>-4</v>
      </c>
      <c r="K8" s="43">
        <f>'Scores speeldag 1'!J9</f>
        <v>13</v>
      </c>
      <c r="L8" s="43">
        <f>'Scores speeldag 1'!I9</f>
        <v>9</v>
      </c>
      <c r="M8" s="46">
        <f>'Scores speeldag 1'!N9</f>
        <v>4</v>
      </c>
    </row>
    <row r="9" spans="1:14" ht="15" customHeight="1">
      <c r="A9" s="1" t="str">
        <f>'Scores speeldag 1'!A10</f>
        <v>Ronde 1 W2</v>
      </c>
      <c r="B9" s="47">
        <f>'Scores speeldag 1'!B10</f>
        <v>4</v>
      </c>
      <c r="C9" s="48">
        <f>'Scores speeldag 1'!C10</f>
        <v>13</v>
      </c>
      <c r="D9" s="49">
        <f>'Scores speeldag 1'!F10</f>
        <v>-9</v>
      </c>
      <c r="E9" s="50">
        <f>'Scores speeldag 1'!C10</f>
        <v>13</v>
      </c>
      <c r="F9" s="48">
        <f>'Scores speeldag 1'!B10</f>
        <v>4</v>
      </c>
      <c r="G9" s="49">
        <f>'Scores speeldag 1'!G10</f>
        <v>9</v>
      </c>
      <c r="H9" s="50">
        <f>'Scores speeldag 1'!I10</f>
        <v>8</v>
      </c>
      <c r="I9" s="48">
        <f>'Scores speeldag 1'!J10</f>
        <v>13</v>
      </c>
      <c r="J9" s="49">
        <f>'Scores speeldag 1'!M10</f>
        <v>-5</v>
      </c>
      <c r="K9" s="48">
        <f>'Scores speeldag 1'!J10</f>
        <v>13</v>
      </c>
      <c r="L9" s="48">
        <f>'Scores speeldag 1'!I10</f>
        <v>8</v>
      </c>
      <c r="M9" s="51">
        <f>'Scores speeldag 1'!N10</f>
        <v>5</v>
      </c>
    </row>
    <row r="10" spans="1:14" ht="15" customHeight="1">
      <c r="A10" s="52" t="str">
        <f>'Scores speeldag 1'!A11</f>
        <v>Ronde 1 W3</v>
      </c>
      <c r="B10" s="53">
        <f>'Scores speeldag 1'!B11</f>
        <v>13</v>
      </c>
      <c r="C10" s="54">
        <f>'Scores speeldag 1'!C11</f>
        <v>8</v>
      </c>
      <c r="D10" s="55">
        <f>'Scores speeldag 1'!F11</f>
        <v>5</v>
      </c>
      <c r="E10" s="56">
        <f>'Scores speeldag 1'!C11</f>
        <v>8</v>
      </c>
      <c r="F10" s="54">
        <f>'Scores speeldag 1'!B11</f>
        <v>13</v>
      </c>
      <c r="G10" s="55">
        <f>'Scores speeldag 1'!G11</f>
        <v>-5</v>
      </c>
      <c r="H10" s="56">
        <f>'Scores speeldag 1'!I11</f>
        <v>13</v>
      </c>
      <c r="I10" s="54">
        <f>'Scores speeldag 1'!J11</f>
        <v>2</v>
      </c>
      <c r="J10" s="55">
        <f>'Scores speeldag 1'!M11</f>
        <v>11</v>
      </c>
      <c r="K10" s="54">
        <f>'Scores speeldag 1'!J11</f>
        <v>2</v>
      </c>
      <c r="L10" s="54">
        <f>'Scores speeldag 1'!I11</f>
        <v>13</v>
      </c>
      <c r="M10" s="57">
        <f>'Scores speeldag 1'!N11</f>
        <v>-11</v>
      </c>
    </row>
    <row r="11" spans="1:14" ht="15" customHeight="1">
      <c r="A11" s="1" t="str">
        <f>'Scores speeldag 1'!A12</f>
        <v>Ronde 2 W1</v>
      </c>
      <c r="B11" s="58">
        <f>'Scores speeldag 1'!B12</f>
        <v>11</v>
      </c>
      <c r="C11" s="59">
        <f>'Scores speeldag 1'!C12</f>
        <v>13</v>
      </c>
      <c r="D11" s="60">
        <f>'Scores speeldag 1'!F12</f>
        <v>-2</v>
      </c>
      <c r="E11" s="61">
        <f>'Scores speeldag 1'!C12</f>
        <v>13</v>
      </c>
      <c r="F11" s="59">
        <f>'Scores speeldag 1'!B12</f>
        <v>11</v>
      </c>
      <c r="G11" s="60">
        <f>'Scores speeldag 1'!G12</f>
        <v>2</v>
      </c>
      <c r="H11" s="61">
        <f>'Scores speeldag 1'!I12</f>
        <v>13</v>
      </c>
      <c r="I11" s="59">
        <f>'Scores speeldag 1'!J12</f>
        <v>4</v>
      </c>
      <c r="J11" s="60">
        <f>'Scores speeldag 1'!M12</f>
        <v>9</v>
      </c>
      <c r="K11" s="59">
        <f>'Scores speeldag 1'!J12</f>
        <v>4</v>
      </c>
      <c r="L11" s="59">
        <f>'Scores speeldag 1'!I12</f>
        <v>13</v>
      </c>
      <c r="M11" s="62">
        <f>'Scores speeldag 1'!N12</f>
        <v>-9</v>
      </c>
    </row>
    <row r="12" spans="1:14" ht="15" customHeight="1">
      <c r="A12" s="1" t="str">
        <f>'Scores speeldag 1'!A13</f>
        <v>Ronde 2 W2</v>
      </c>
      <c r="B12" s="47">
        <f>'Scores speeldag 1'!B13</f>
        <v>3</v>
      </c>
      <c r="C12" s="48">
        <f>'Scores speeldag 1'!C13</f>
        <v>13</v>
      </c>
      <c r="D12" s="49">
        <f>'Scores speeldag 1'!F13</f>
        <v>-10</v>
      </c>
      <c r="E12" s="50">
        <f>'Scores speeldag 1'!C13</f>
        <v>13</v>
      </c>
      <c r="F12" s="48">
        <f>'Scores speeldag 1'!B13</f>
        <v>3</v>
      </c>
      <c r="G12" s="49">
        <f>'Scores speeldag 1'!G13</f>
        <v>10</v>
      </c>
      <c r="H12" s="50">
        <f>'Scores speeldag 1'!I13</f>
        <v>13</v>
      </c>
      <c r="I12" s="48">
        <f>'Scores speeldag 1'!J13</f>
        <v>2</v>
      </c>
      <c r="J12" s="49">
        <f>'Scores speeldag 1'!M13</f>
        <v>11</v>
      </c>
      <c r="K12" s="48">
        <f>'Scores speeldag 1'!J13</f>
        <v>2</v>
      </c>
      <c r="L12" s="48">
        <f>'Scores speeldag 1'!I13</f>
        <v>13</v>
      </c>
      <c r="M12" s="51">
        <f>'Scores speeldag 1'!N13</f>
        <v>-11</v>
      </c>
    </row>
    <row r="13" spans="1:14" ht="15" customHeight="1">
      <c r="A13" s="52" t="str">
        <f>'Scores speeldag 1'!A14</f>
        <v>Ronde 2 W3</v>
      </c>
      <c r="B13" s="53">
        <f>'Scores speeldag 1'!B14</f>
        <v>13</v>
      </c>
      <c r="C13" s="54">
        <f>'Scores speeldag 1'!C14</f>
        <v>7</v>
      </c>
      <c r="D13" s="55">
        <f>'Scores speeldag 1'!F14</f>
        <v>6</v>
      </c>
      <c r="E13" s="56">
        <f>'Scores speeldag 1'!C14</f>
        <v>7</v>
      </c>
      <c r="F13" s="54">
        <f>'Scores speeldag 1'!B14</f>
        <v>13</v>
      </c>
      <c r="G13" s="55">
        <f>'Scores speeldag 1'!G14</f>
        <v>-6</v>
      </c>
      <c r="H13" s="56">
        <f>'Scores speeldag 1'!I14</f>
        <v>13</v>
      </c>
      <c r="I13" s="54">
        <f>'Scores speeldag 1'!J14</f>
        <v>6</v>
      </c>
      <c r="J13" s="55">
        <f>'Scores speeldag 1'!M14</f>
        <v>7</v>
      </c>
      <c r="K13" s="54">
        <f>'Scores speeldag 1'!J14</f>
        <v>6</v>
      </c>
      <c r="L13" s="54">
        <f>'Scores speeldag 1'!I14</f>
        <v>13</v>
      </c>
      <c r="M13" s="57">
        <f>'Scores speeldag 1'!N14</f>
        <v>-7</v>
      </c>
    </row>
    <row r="14" spans="1:14" ht="15" customHeight="1">
      <c r="A14" s="1" t="str">
        <f>'Scores speeldag 1'!A15</f>
        <v>Ronde 3 W1</v>
      </c>
      <c r="B14" s="58">
        <f>'Scores speeldag 1'!B15</f>
        <v>13</v>
      </c>
      <c r="C14" s="59">
        <f>'Scores speeldag 1'!C15</f>
        <v>6</v>
      </c>
      <c r="D14" s="60">
        <f>'Scores speeldag 1'!F15</f>
        <v>7</v>
      </c>
      <c r="E14" s="61">
        <f>'Scores speeldag 1'!C15</f>
        <v>6</v>
      </c>
      <c r="F14" s="59">
        <f>'Scores speeldag 1'!B15</f>
        <v>13</v>
      </c>
      <c r="G14" s="60">
        <f>'Scores speeldag 1'!G15</f>
        <v>-7</v>
      </c>
      <c r="H14" s="61">
        <f>'Scores speeldag 1'!I15</f>
        <v>13</v>
      </c>
      <c r="I14" s="59">
        <f>'Scores speeldag 1'!J15</f>
        <v>8</v>
      </c>
      <c r="J14" s="60">
        <f>'Scores speeldag 1'!M15</f>
        <v>5</v>
      </c>
      <c r="K14" s="59">
        <f>'Scores speeldag 1'!J15</f>
        <v>8</v>
      </c>
      <c r="L14" s="59">
        <f>'Scores speeldag 1'!I15</f>
        <v>13</v>
      </c>
      <c r="M14" s="62">
        <f>'Scores speeldag 1'!N15</f>
        <v>-5</v>
      </c>
    </row>
    <row r="15" spans="1:14" ht="15" customHeight="1">
      <c r="A15" s="1" t="str">
        <f>'Scores speeldag 1'!A16</f>
        <v>Ronde 3 W2</v>
      </c>
      <c r="B15" s="63">
        <f>'Scores speeldag 1'!B16</f>
        <v>13</v>
      </c>
      <c r="C15" s="64">
        <f>'Scores speeldag 1'!C16</f>
        <v>1</v>
      </c>
      <c r="D15" s="65">
        <f>'Scores speeldag 1'!F16</f>
        <v>12</v>
      </c>
      <c r="E15" s="66">
        <f>'Scores speeldag 1'!C16</f>
        <v>1</v>
      </c>
      <c r="F15" s="64">
        <f>'Scores speeldag 1'!B16</f>
        <v>13</v>
      </c>
      <c r="G15" s="65">
        <f>'Scores speeldag 1'!G16</f>
        <v>-12</v>
      </c>
      <c r="H15" s="66">
        <f>'Scores speeldag 1'!I16</f>
        <v>13</v>
      </c>
      <c r="I15" s="64">
        <f>'Scores speeldag 1'!J16</f>
        <v>8</v>
      </c>
      <c r="J15" s="65">
        <f>'Scores speeldag 1'!M16</f>
        <v>5</v>
      </c>
      <c r="K15" s="64">
        <f>'Scores speeldag 1'!J16</f>
        <v>8</v>
      </c>
      <c r="L15" s="64">
        <f>'Scores speeldag 1'!I16</f>
        <v>13</v>
      </c>
      <c r="M15" s="67">
        <f>'Scores speeldag 1'!N16</f>
        <v>-5</v>
      </c>
    </row>
    <row r="16" spans="1:14" ht="15" hidden="1" customHeight="1">
      <c r="A16" s="1" t="str">
        <f>'Scores speeldag 1'!A17</f>
        <v>Totaal</v>
      </c>
      <c r="B16" s="68">
        <f>'Scores speeldag 1'!B17</f>
        <v>80</v>
      </c>
      <c r="C16" s="69">
        <f>'Scores speeldag 1'!C17</f>
        <v>74</v>
      </c>
      <c r="D16" s="70"/>
      <c r="E16" s="71">
        <f>'Scores speeldag 1'!C17</f>
        <v>74</v>
      </c>
      <c r="F16" s="69">
        <f>'Scores speeldag 1'!B17</f>
        <v>80</v>
      </c>
      <c r="G16" s="70"/>
      <c r="H16" s="71">
        <f>'Scores speeldag 1'!I17</f>
        <v>95</v>
      </c>
      <c r="I16" s="69">
        <f>'Scores speeldag 1'!J17</f>
        <v>56</v>
      </c>
      <c r="J16" s="70"/>
      <c r="K16" s="69">
        <f>'Scores speeldag 1'!J17</f>
        <v>56</v>
      </c>
      <c r="L16" s="69">
        <f>'Scores speeldag 1'!I17</f>
        <v>95</v>
      </c>
      <c r="M16" s="72"/>
    </row>
    <row r="17" spans="1:14" ht="15" customHeight="1" thickBot="1">
      <c r="A17" s="1" t="str">
        <f>'Scores speeldag 1'!A17</f>
        <v>Totaal</v>
      </c>
      <c r="B17" s="73">
        <f>'Scores speeldag 1'!D17</f>
        <v>4</v>
      </c>
      <c r="C17" s="74">
        <f>'Scores speeldag 1'!E17</f>
        <v>4</v>
      </c>
      <c r="D17" s="75">
        <f>'Scores speeldag 1'!F17</f>
        <v>6</v>
      </c>
      <c r="E17" s="76">
        <f>'Scores speeldag 1'!E17</f>
        <v>4</v>
      </c>
      <c r="F17" s="74">
        <f>'Scores speeldag 1'!D17</f>
        <v>4</v>
      </c>
      <c r="G17" s="75">
        <f>'Scores speeldag 1'!G17</f>
        <v>-6</v>
      </c>
      <c r="H17" s="76">
        <f>'Scores speeldag 1'!K17</f>
        <v>6</v>
      </c>
      <c r="I17" s="74">
        <f>'Scores speeldag 1'!L17</f>
        <v>2</v>
      </c>
      <c r="J17" s="75">
        <f>'Scores speeldag 1'!M17</f>
        <v>39</v>
      </c>
      <c r="K17" s="74">
        <f>'Scores speeldag 1'!L17</f>
        <v>2</v>
      </c>
      <c r="L17" s="74">
        <f>'Scores speeldag 1'!K17</f>
        <v>6</v>
      </c>
      <c r="M17" s="77">
        <f>'Scores speeldag 1'!N17</f>
        <v>-39</v>
      </c>
    </row>
    <row r="18" spans="1:14" ht="30" customHeight="1"/>
    <row r="19" spans="1:14" ht="20.100000000000001" customHeight="1" thickBot="1">
      <c r="B19" s="117" t="str">
        <f>'Scores speeldag 1'!A19</f>
        <v>Poule B (B1-B2 en B3-B4)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9"/>
    </row>
    <row r="20" spans="1:14" ht="15" customHeight="1">
      <c r="B20" s="119" t="s">
        <v>7</v>
      </c>
      <c r="C20" s="120"/>
      <c r="D20" s="121"/>
      <c r="E20" s="128" t="s">
        <v>8</v>
      </c>
      <c r="F20" s="120"/>
      <c r="G20" s="121"/>
      <c r="H20" s="128" t="s">
        <v>9</v>
      </c>
      <c r="I20" s="120"/>
      <c r="J20" s="121"/>
      <c r="K20" s="120" t="s">
        <v>10</v>
      </c>
      <c r="L20" s="120"/>
      <c r="M20" s="127"/>
    </row>
    <row r="21" spans="1:14" ht="15" customHeight="1">
      <c r="B21" s="122" t="str">
        <f ca="1">INDIRECT("Team"&amp;B20)</f>
        <v>Doetinchem 2</v>
      </c>
      <c r="C21" s="123"/>
      <c r="D21" s="124"/>
      <c r="E21" s="125" t="str">
        <f ca="1">INDIRECT("Team"&amp;E20)</f>
        <v>PCM 2</v>
      </c>
      <c r="F21" s="123"/>
      <c r="G21" s="124"/>
      <c r="H21" s="125" t="str">
        <f ca="1">INDIRECT("Team"&amp;H20)</f>
        <v>Brummen</v>
      </c>
      <c r="I21" s="123"/>
      <c r="J21" s="124"/>
      <c r="K21" s="123" t="str">
        <f ca="1">INDIRECT("Team"&amp;K20)</f>
        <v>Zevenaar 3</v>
      </c>
      <c r="L21" s="123"/>
      <c r="M21" s="126"/>
    </row>
    <row r="22" spans="1:14" ht="15" customHeight="1">
      <c r="A22" s="1" t="str">
        <f>'Scores speeldag 1'!A23</f>
        <v>Ronde 1 W1</v>
      </c>
      <c r="B22" s="42">
        <f>'Scores speeldag 1'!B23</f>
        <v>13</v>
      </c>
      <c r="C22" s="43">
        <f>'Scores speeldag 1'!C23</f>
        <v>5</v>
      </c>
      <c r="D22" s="44">
        <f>'Scores speeldag 1'!F23</f>
        <v>8</v>
      </c>
      <c r="E22" s="45">
        <f>'Scores speeldag 1'!C23</f>
        <v>5</v>
      </c>
      <c r="F22" s="43">
        <f>'Scores speeldag 1'!B23</f>
        <v>13</v>
      </c>
      <c r="G22" s="44">
        <f>'Scores speeldag 1'!G23</f>
        <v>-8</v>
      </c>
      <c r="H22" s="45">
        <f>'Scores speeldag 1'!I23</f>
        <v>13</v>
      </c>
      <c r="I22" s="43">
        <f>'Scores speeldag 1'!J23</f>
        <v>8</v>
      </c>
      <c r="J22" s="44">
        <f>'Scores speeldag 1'!M23</f>
        <v>5</v>
      </c>
      <c r="K22" s="43">
        <f>'Scores speeldag 1'!J23</f>
        <v>8</v>
      </c>
      <c r="L22" s="43">
        <f>'Scores speeldag 1'!I23</f>
        <v>13</v>
      </c>
      <c r="M22" s="46">
        <f>'Scores speeldag 1'!N23</f>
        <v>-5</v>
      </c>
    </row>
    <row r="23" spans="1:14" ht="15" customHeight="1">
      <c r="A23" s="1" t="str">
        <f>'Scores speeldag 1'!A24</f>
        <v>Ronde 1 W2</v>
      </c>
      <c r="B23" s="47">
        <f>'Scores speeldag 1'!B24</f>
        <v>13</v>
      </c>
      <c r="C23" s="48">
        <f>'Scores speeldag 1'!C24</f>
        <v>1</v>
      </c>
      <c r="D23" s="49">
        <f>'Scores speeldag 1'!F24</f>
        <v>12</v>
      </c>
      <c r="E23" s="50">
        <f>'Scores speeldag 1'!C24</f>
        <v>1</v>
      </c>
      <c r="F23" s="48">
        <f>'Scores speeldag 1'!B24</f>
        <v>13</v>
      </c>
      <c r="G23" s="49">
        <f>'Scores speeldag 1'!G24</f>
        <v>-12</v>
      </c>
      <c r="H23" s="50">
        <f>'Scores speeldag 1'!I24</f>
        <v>5</v>
      </c>
      <c r="I23" s="48">
        <f>'Scores speeldag 1'!J24</f>
        <v>13</v>
      </c>
      <c r="J23" s="49">
        <f>'Scores speeldag 1'!M24</f>
        <v>-8</v>
      </c>
      <c r="K23" s="48">
        <f>'Scores speeldag 1'!J24</f>
        <v>13</v>
      </c>
      <c r="L23" s="48">
        <f>'Scores speeldag 1'!I24</f>
        <v>5</v>
      </c>
      <c r="M23" s="51">
        <f>'Scores speeldag 1'!N24</f>
        <v>8</v>
      </c>
    </row>
    <row r="24" spans="1:14" ht="15" customHeight="1">
      <c r="A24" s="52" t="str">
        <f>'Scores speeldag 1'!A25</f>
        <v>Ronde 1 W3</v>
      </c>
      <c r="B24" s="53">
        <f>'Scores speeldag 1'!B25</f>
        <v>13</v>
      </c>
      <c r="C24" s="54">
        <f>'Scores speeldag 1'!C25</f>
        <v>12</v>
      </c>
      <c r="D24" s="55">
        <f>'Scores speeldag 1'!F25</f>
        <v>1</v>
      </c>
      <c r="E24" s="56">
        <f>'Scores speeldag 1'!C25</f>
        <v>12</v>
      </c>
      <c r="F24" s="54">
        <f>'Scores speeldag 1'!B25</f>
        <v>13</v>
      </c>
      <c r="G24" s="55">
        <f>'Scores speeldag 1'!G25</f>
        <v>-1</v>
      </c>
      <c r="H24" s="56">
        <f>'Scores speeldag 1'!I25</f>
        <v>3</v>
      </c>
      <c r="I24" s="54">
        <f>'Scores speeldag 1'!J25</f>
        <v>13</v>
      </c>
      <c r="J24" s="55">
        <f>'Scores speeldag 1'!M25</f>
        <v>-10</v>
      </c>
      <c r="K24" s="54">
        <f>'Scores speeldag 1'!J25</f>
        <v>13</v>
      </c>
      <c r="L24" s="54">
        <f>'Scores speeldag 1'!I25</f>
        <v>3</v>
      </c>
      <c r="M24" s="57">
        <f>'Scores speeldag 1'!N25</f>
        <v>10</v>
      </c>
    </row>
    <row r="25" spans="1:14" ht="15" customHeight="1">
      <c r="A25" s="1" t="str">
        <f>'Scores speeldag 1'!A26</f>
        <v>Ronde 2 W1</v>
      </c>
      <c r="B25" s="58">
        <f>'Scores speeldag 1'!B26</f>
        <v>13</v>
      </c>
      <c r="C25" s="59">
        <f>'Scores speeldag 1'!C26</f>
        <v>1</v>
      </c>
      <c r="D25" s="60">
        <f>'Scores speeldag 1'!F26</f>
        <v>12</v>
      </c>
      <c r="E25" s="61">
        <f>'Scores speeldag 1'!C26</f>
        <v>1</v>
      </c>
      <c r="F25" s="59">
        <f>'Scores speeldag 1'!B26</f>
        <v>13</v>
      </c>
      <c r="G25" s="60">
        <f>'Scores speeldag 1'!G26</f>
        <v>-12</v>
      </c>
      <c r="H25" s="61">
        <f>'Scores speeldag 1'!I26</f>
        <v>13</v>
      </c>
      <c r="I25" s="59">
        <f>'Scores speeldag 1'!J26</f>
        <v>5</v>
      </c>
      <c r="J25" s="60">
        <f>'Scores speeldag 1'!M26</f>
        <v>8</v>
      </c>
      <c r="K25" s="59">
        <f>'Scores speeldag 1'!J26</f>
        <v>5</v>
      </c>
      <c r="L25" s="59">
        <f>'Scores speeldag 1'!I26</f>
        <v>13</v>
      </c>
      <c r="M25" s="62">
        <f>'Scores speeldag 1'!N26</f>
        <v>-8</v>
      </c>
    </row>
    <row r="26" spans="1:14" ht="15" customHeight="1">
      <c r="A26" s="1" t="str">
        <f>'Scores speeldag 1'!A27</f>
        <v>Ronde 2 W2</v>
      </c>
      <c r="B26" s="47">
        <f>'Scores speeldag 1'!B27</f>
        <v>13</v>
      </c>
      <c r="C26" s="48">
        <f>'Scores speeldag 1'!C27</f>
        <v>11</v>
      </c>
      <c r="D26" s="49">
        <f>'Scores speeldag 1'!F27</f>
        <v>2</v>
      </c>
      <c r="E26" s="50">
        <f>'Scores speeldag 1'!C27</f>
        <v>11</v>
      </c>
      <c r="F26" s="48">
        <f>'Scores speeldag 1'!B27</f>
        <v>13</v>
      </c>
      <c r="G26" s="49">
        <f>'Scores speeldag 1'!G27</f>
        <v>-2</v>
      </c>
      <c r="H26" s="50">
        <f>'Scores speeldag 1'!I27</f>
        <v>2</v>
      </c>
      <c r="I26" s="48">
        <f>'Scores speeldag 1'!J27</f>
        <v>13</v>
      </c>
      <c r="J26" s="49">
        <f>'Scores speeldag 1'!M27</f>
        <v>-11</v>
      </c>
      <c r="K26" s="48">
        <f>'Scores speeldag 1'!J27</f>
        <v>13</v>
      </c>
      <c r="L26" s="48">
        <f>'Scores speeldag 1'!I27</f>
        <v>2</v>
      </c>
      <c r="M26" s="51">
        <f>'Scores speeldag 1'!N27</f>
        <v>11</v>
      </c>
    </row>
    <row r="27" spans="1:14" ht="15" customHeight="1">
      <c r="A27" s="52" t="str">
        <f>'Scores speeldag 1'!A28</f>
        <v>Ronde 2 W3</v>
      </c>
      <c r="B27" s="53">
        <f>'Scores speeldag 1'!B28</f>
        <v>13</v>
      </c>
      <c r="C27" s="54">
        <f>'Scores speeldag 1'!C28</f>
        <v>10</v>
      </c>
      <c r="D27" s="55">
        <f>'Scores speeldag 1'!F28</f>
        <v>3</v>
      </c>
      <c r="E27" s="56">
        <f>'Scores speeldag 1'!C28</f>
        <v>10</v>
      </c>
      <c r="F27" s="54">
        <f>'Scores speeldag 1'!B28</f>
        <v>13</v>
      </c>
      <c r="G27" s="55">
        <f>'Scores speeldag 1'!G28</f>
        <v>-3</v>
      </c>
      <c r="H27" s="56">
        <f>'Scores speeldag 1'!I28</f>
        <v>13</v>
      </c>
      <c r="I27" s="54">
        <f>'Scores speeldag 1'!J28</f>
        <v>9</v>
      </c>
      <c r="J27" s="55">
        <f>'Scores speeldag 1'!M28</f>
        <v>4</v>
      </c>
      <c r="K27" s="54">
        <f>'Scores speeldag 1'!J28</f>
        <v>9</v>
      </c>
      <c r="L27" s="54">
        <f>'Scores speeldag 1'!I28</f>
        <v>13</v>
      </c>
      <c r="M27" s="57">
        <f>'Scores speeldag 1'!N28</f>
        <v>-4</v>
      </c>
    </row>
    <row r="28" spans="1:14" ht="15" customHeight="1">
      <c r="A28" s="1" t="str">
        <f>'Scores speeldag 1'!A29</f>
        <v>Ronde 3 W1</v>
      </c>
      <c r="B28" s="58">
        <f>'Scores speeldag 1'!B29</f>
        <v>8</v>
      </c>
      <c r="C28" s="59">
        <f>'Scores speeldag 1'!C29</f>
        <v>13</v>
      </c>
      <c r="D28" s="60">
        <f>'Scores speeldag 1'!F29</f>
        <v>-5</v>
      </c>
      <c r="E28" s="61">
        <f>'Scores speeldag 1'!C29</f>
        <v>13</v>
      </c>
      <c r="F28" s="59">
        <f>'Scores speeldag 1'!B29</f>
        <v>8</v>
      </c>
      <c r="G28" s="60">
        <f>'Scores speeldag 1'!G29</f>
        <v>5</v>
      </c>
      <c r="H28" s="61">
        <f>'Scores speeldag 1'!I29</f>
        <v>3</v>
      </c>
      <c r="I28" s="59">
        <f>'Scores speeldag 1'!J29</f>
        <v>13</v>
      </c>
      <c r="J28" s="60">
        <f>'Scores speeldag 1'!M29</f>
        <v>-10</v>
      </c>
      <c r="K28" s="59">
        <f>'Scores speeldag 1'!J29</f>
        <v>13</v>
      </c>
      <c r="L28" s="59">
        <f>'Scores speeldag 1'!I29</f>
        <v>3</v>
      </c>
      <c r="M28" s="62">
        <f>'Scores speeldag 1'!N29</f>
        <v>10</v>
      </c>
    </row>
    <row r="29" spans="1:14" ht="15" customHeight="1">
      <c r="A29" s="1" t="str">
        <f>'Scores speeldag 1'!A30</f>
        <v>Ronde 3 W2</v>
      </c>
      <c r="B29" s="63">
        <f>'Scores speeldag 1'!B30</f>
        <v>13</v>
      </c>
      <c r="C29" s="64">
        <f>'Scores speeldag 1'!C30</f>
        <v>2</v>
      </c>
      <c r="D29" s="65">
        <f>'Scores speeldag 1'!F30</f>
        <v>11</v>
      </c>
      <c r="E29" s="66">
        <f>'Scores speeldag 1'!C30</f>
        <v>2</v>
      </c>
      <c r="F29" s="64">
        <f>'Scores speeldag 1'!B30</f>
        <v>13</v>
      </c>
      <c r="G29" s="65">
        <f>'Scores speeldag 1'!G30</f>
        <v>-11</v>
      </c>
      <c r="H29" s="66">
        <f>'Scores speeldag 1'!I30</f>
        <v>12</v>
      </c>
      <c r="I29" s="64">
        <f>'Scores speeldag 1'!J30</f>
        <v>13</v>
      </c>
      <c r="J29" s="65">
        <f>'Scores speeldag 1'!M30</f>
        <v>-1</v>
      </c>
      <c r="K29" s="64">
        <f>'Scores speeldag 1'!J30</f>
        <v>13</v>
      </c>
      <c r="L29" s="64">
        <f>'Scores speeldag 1'!I30</f>
        <v>12</v>
      </c>
      <c r="M29" s="67">
        <f>'Scores speeldag 1'!N30</f>
        <v>1</v>
      </c>
    </row>
    <row r="30" spans="1:14" ht="15" hidden="1" customHeight="1">
      <c r="A30" s="1" t="str">
        <f>'Scores speeldag 1'!A31</f>
        <v>Totaal</v>
      </c>
      <c r="B30" s="68">
        <f>'Scores speeldag 1'!B31</f>
        <v>99</v>
      </c>
      <c r="C30" s="69">
        <f>'Scores speeldag 1'!C31</f>
        <v>55</v>
      </c>
      <c r="D30" s="70"/>
      <c r="E30" s="71">
        <f>'Scores speeldag 1'!C31</f>
        <v>55</v>
      </c>
      <c r="F30" s="69">
        <f>'Scores speeldag 1'!B31</f>
        <v>99</v>
      </c>
      <c r="G30" s="70"/>
      <c r="H30" s="71">
        <f>'Scores speeldag 1'!I31</f>
        <v>64</v>
      </c>
      <c r="I30" s="69">
        <f>'Scores speeldag 1'!J31</f>
        <v>87</v>
      </c>
      <c r="J30" s="70"/>
      <c r="K30" s="69">
        <f>'Scores speeldag 1'!J31</f>
        <v>87</v>
      </c>
      <c r="L30" s="69">
        <f>'Scores speeldag 1'!I31</f>
        <v>64</v>
      </c>
      <c r="M30" s="72"/>
    </row>
    <row r="31" spans="1:14" ht="15" customHeight="1" thickBot="1">
      <c r="A31" s="1" t="str">
        <f>'Scores speeldag 1'!A31</f>
        <v>Totaal</v>
      </c>
      <c r="B31" s="73">
        <f>'Scores speeldag 1'!D31</f>
        <v>7</v>
      </c>
      <c r="C31" s="74">
        <f>'Scores speeldag 1'!E31</f>
        <v>1</v>
      </c>
      <c r="D31" s="75">
        <f>'Scores speeldag 1'!F31</f>
        <v>44</v>
      </c>
      <c r="E31" s="76">
        <f>'Scores speeldag 1'!E31</f>
        <v>1</v>
      </c>
      <c r="F31" s="74">
        <f>'Scores speeldag 1'!D31</f>
        <v>7</v>
      </c>
      <c r="G31" s="75">
        <f>'Scores speeldag 1'!G31</f>
        <v>-44</v>
      </c>
      <c r="H31" s="76">
        <f>'Scores speeldag 1'!K31</f>
        <v>3</v>
      </c>
      <c r="I31" s="74">
        <f>'Scores speeldag 1'!L31</f>
        <v>5</v>
      </c>
      <c r="J31" s="75">
        <f>'Scores speeldag 1'!M31</f>
        <v>-23</v>
      </c>
      <c r="K31" s="74">
        <f>'Scores speeldag 1'!L31</f>
        <v>5</v>
      </c>
      <c r="L31" s="74">
        <f>'Scores speeldag 1'!K31</f>
        <v>3</v>
      </c>
      <c r="M31" s="77">
        <f>'Scores speeldag 1'!N31</f>
        <v>23</v>
      </c>
    </row>
    <row r="32" spans="1:14" ht="30" customHeight="1"/>
    <row r="33" spans="1:14" ht="20.100000000000001" customHeight="1" thickBot="1">
      <c r="B33" s="117" t="str">
        <f>'Scores speeldag 1'!A33</f>
        <v>Poule C (C1-C2 en C3-C4)</v>
      </c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9"/>
    </row>
    <row r="34" spans="1:14" ht="15" customHeight="1">
      <c r="B34" s="119" t="s">
        <v>11</v>
      </c>
      <c r="C34" s="120"/>
      <c r="D34" s="121"/>
      <c r="E34" s="128" t="s">
        <v>12</v>
      </c>
      <c r="F34" s="120"/>
      <c r="G34" s="121"/>
      <c r="H34" s="128" t="s">
        <v>13</v>
      </c>
      <c r="I34" s="120"/>
      <c r="J34" s="121"/>
      <c r="K34" s="120" t="s">
        <v>14</v>
      </c>
      <c r="L34" s="120"/>
      <c r="M34" s="127"/>
    </row>
    <row r="35" spans="1:14" ht="15" customHeight="1">
      <c r="B35" s="122" t="str">
        <f ca="1">INDIRECT("Team"&amp;B34)</f>
        <v>PCM 1</v>
      </c>
      <c r="C35" s="123"/>
      <c r="D35" s="124"/>
      <c r="E35" s="125" t="str">
        <f ca="1">INDIRECT("Team"&amp;E34)</f>
        <v>Zevenaar 1</v>
      </c>
      <c r="F35" s="123"/>
      <c r="G35" s="124"/>
      <c r="H35" s="125" t="str">
        <f ca="1">INDIRECT("Team"&amp;H34)</f>
        <v>Lingewaard 2</v>
      </c>
      <c r="I35" s="123"/>
      <c r="J35" s="124"/>
      <c r="K35" s="123" t="str">
        <f ca="1">INDIRECT("Team"&amp;K34)</f>
        <v>Doetinchem 3</v>
      </c>
      <c r="L35" s="123"/>
      <c r="M35" s="126"/>
    </row>
    <row r="36" spans="1:14" ht="15" customHeight="1">
      <c r="A36" s="1" t="str">
        <f>'Scores speeldag 1'!A37</f>
        <v>Ronde 1 W1</v>
      </c>
      <c r="B36" s="42">
        <f>'Scores speeldag 1'!B37</f>
        <v>13</v>
      </c>
      <c r="C36" s="43">
        <f>'Scores speeldag 1'!C37</f>
        <v>11</v>
      </c>
      <c r="D36" s="44">
        <f>'Scores speeldag 1'!F37</f>
        <v>2</v>
      </c>
      <c r="E36" s="45">
        <f>'Scores speeldag 1'!C37</f>
        <v>11</v>
      </c>
      <c r="F36" s="43">
        <f>'Scores speeldag 1'!B37</f>
        <v>13</v>
      </c>
      <c r="G36" s="44">
        <f>'Scores speeldag 1'!G37</f>
        <v>-2</v>
      </c>
      <c r="H36" s="45">
        <f>'Scores speeldag 1'!I37</f>
        <v>1</v>
      </c>
      <c r="I36" s="43">
        <f>'Scores speeldag 1'!J37</f>
        <v>13</v>
      </c>
      <c r="J36" s="44">
        <f>'Scores speeldag 1'!M37</f>
        <v>-12</v>
      </c>
      <c r="K36" s="43">
        <f>'Scores speeldag 1'!J37</f>
        <v>13</v>
      </c>
      <c r="L36" s="43">
        <f>'Scores speeldag 1'!I37</f>
        <v>1</v>
      </c>
      <c r="M36" s="46">
        <f>'Scores speeldag 1'!N37</f>
        <v>12</v>
      </c>
    </row>
    <row r="37" spans="1:14" ht="15" customHeight="1">
      <c r="A37" s="1" t="str">
        <f>'Scores speeldag 1'!A38</f>
        <v>Ronde 1 W2</v>
      </c>
      <c r="B37" s="47">
        <f>'Scores speeldag 1'!B38</f>
        <v>13</v>
      </c>
      <c r="C37" s="48">
        <f>'Scores speeldag 1'!C38</f>
        <v>0</v>
      </c>
      <c r="D37" s="49">
        <f>'Scores speeldag 1'!F38</f>
        <v>13</v>
      </c>
      <c r="E37" s="50">
        <f>'Scores speeldag 1'!C38</f>
        <v>0</v>
      </c>
      <c r="F37" s="48">
        <f>'Scores speeldag 1'!B38</f>
        <v>13</v>
      </c>
      <c r="G37" s="49">
        <f>'Scores speeldag 1'!G38</f>
        <v>-13</v>
      </c>
      <c r="H37" s="50">
        <f>'Scores speeldag 1'!I38</f>
        <v>9</v>
      </c>
      <c r="I37" s="48">
        <f>'Scores speeldag 1'!J38</f>
        <v>13</v>
      </c>
      <c r="J37" s="49">
        <f>'Scores speeldag 1'!M38</f>
        <v>-4</v>
      </c>
      <c r="K37" s="48">
        <f>'Scores speeldag 1'!J38</f>
        <v>13</v>
      </c>
      <c r="L37" s="48">
        <f>'Scores speeldag 1'!I38</f>
        <v>9</v>
      </c>
      <c r="M37" s="51">
        <f>'Scores speeldag 1'!N38</f>
        <v>4</v>
      </c>
    </row>
    <row r="38" spans="1:14" ht="15" customHeight="1">
      <c r="A38" s="52" t="str">
        <f>'Scores speeldag 1'!A39</f>
        <v>Ronde 1 W3</v>
      </c>
      <c r="B38" s="53">
        <f>'Scores speeldag 1'!B39</f>
        <v>13</v>
      </c>
      <c r="C38" s="54">
        <f>'Scores speeldag 1'!C39</f>
        <v>9</v>
      </c>
      <c r="D38" s="55">
        <f>'Scores speeldag 1'!F39</f>
        <v>4</v>
      </c>
      <c r="E38" s="56">
        <f>'Scores speeldag 1'!C39</f>
        <v>9</v>
      </c>
      <c r="F38" s="54">
        <f>'Scores speeldag 1'!B39</f>
        <v>13</v>
      </c>
      <c r="G38" s="55">
        <f>'Scores speeldag 1'!G39</f>
        <v>-4</v>
      </c>
      <c r="H38" s="56">
        <f>'Scores speeldag 1'!I39</f>
        <v>3</v>
      </c>
      <c r="I38" s="54">
        <f>'Scores speeldag 1'!J39</f>
        <v>13</v>
      </c>
      <c r="J38" s="55">
        <f>'Scores speeldag 1'!M39</f>
        <v>-10</v>
      </c>
      <c r="K38" s="54">
        <f>'Scores speeldag 1'!J39</f>
        <v>13</v>
      </c>
      <c r="L38" s="54">
        <f>'Scores speeldag 1'!I39</f>
        <v>3</v>
      </c>
      <c r="M38" s="57">
        <f>'Scores speeldag 1'!N39</f>
        <v>10</v>
      </c>
    </row>
    <row r="39" spans="1:14" ht="15" customHeight="1">
      <c r="A39" s="1" t="str">
        <f>'Scores speeldag 1'!A40</f>
        <v>Ronde 2 W1</v>
      </c>
      <c r="B39" s="58">
        <f>'Scores speeldag 1'!B40</f>
        <v>13</v>
      </c>
      <c r="C39" s="59">
        <f>'Scores speeldag 1'!C40</f>
        <v>6</v>
      </c>
      <c r="D39" s="60">
        <f>'Scores speeldag 1'!F40</f>
        <v>7</v>
      </c>
      <c r="E39" s="61">
        <f>'Scores speeldag 1'!C40</f>
        <v>6</v>
      </c>
      <c r="F39" s="59">
        <f>'Scores speeldag 1'!B40</f>
        <v>13</v>
      </c>
      <c r="G39" s="60">
        <f>'Scores speeldag 1'!G40</f>
        <v>-7</v>
      </c>
      <c r="H39" s="61">
        <f>'Scores speeldag 1'!I40</f>
        <v>7</v>
      </c>
      <c r="I39" s="59">
        <f>'Scores speeldag 1'!J40</f>
        <v>13</v>
      </c>
      <c r="J39" s="60">
        <f>'Scores speeldag 1'!M40</f>
        <v>-6</v>
      </c>
      <c r="K39" s="59">
        <f>'Scores speeldag 1'!J40</f>
        <v>13</v>
      </c>
      <c r="L39" s="59">
        <f>'Scores speeldag 1'!I40</f>
        <v>7</v>
      </c>
      <c r="M39" s="62">
        <f>'Scores speeldag 1'!N40</f>
        <v>6</v>
      </c>
    </row>
    <row r="40" spans="1:14" ht="15" customHeight="1">
      <c r="A40" s="1" t="str">
        <f>'Scores speeldag 1'!A41</f>
        <v>Ronde 2 W2</v>
      </c>
      <c r="B40" s="47">
        <f>'Scores speeldag 1'!B41</f>
        <v>13</v>
      </c>
      <c r="C40" s="48">
        <f>'Scores speeldag 1'!C41</f>
        <v>9</v>
      </c>
      <c r="D40" s="49">
        <f>'Scores speeldag 1'!F41</f>
        <v>4</v>
      </c>
      <c r="E40" s="50">
        <f>'Scores speeldag 1'!C41</f>
        <v>9</v>
      </c>
      <c r="F40" s="48">
        <f>'Scores speeldag 1'!B41</f>
        <v>13</v>
      </c>
      <c r="G40" s="49">
        <f>'Scores speeldag 1'!G41</f>
        <v>-4</v>
      </c>
      <c r="H40" s="50">
        <f>'Scores speeldag 1'!I41</f>
        <v>6</v>
      </c>
      <c r="I40" s="48">
        <f>'Scores speeldag 1'!J41</f>
        <v>13</v>
      </c>
      <c r="J40" s="49">
        <f>'Scores speeldag 1'!M41</f>
        <v>-7</v>
      </c>
      <c r="K40" s="48">
        <f>'Scores speeldag 1'!J41</f>
        <v>13</v>
      </c>
      <c r="L40" s="48">
        <f>'Scores speeldag 1'!I41</f>
        <v>6</v>
      </c>
      <c r="M40" s="51">
        <f>'Scores speeldag 1'!N41</f>
        <v>7</v>
      </c>
    </row>
    <row r="41" spans="1:14" ht="15" customHeight="1">
      <c r="A41" s="52" t="str">
        <f>'Scores speeldag 1'!A42</f>
        <v>Ronde 2 W3</v>
      </c>
      <c r="B41" s="53">
        <f>'Scores speeldag 1'!B42</f>
        <v>13</v>
      </c>
      <c r="C41" s="54">
        <f>'Scores speeldag 1'!C42</f>
        <v>10</v>
      </c>
      <c r="D41" s="55">
        <f>'Scores speeldag 1'!F42</f>
        <v>3</v>
      </c>
      <c r="E41" s="56">
        <f>'Scores speeldag 1'!C42</f>
        <v>10</v>
      </c>
      <c r="F41" s="54">
        <f>'Scores speeldag 1'!B42</f>
        <v>13</v>
      </c>
      <c r="G41" s="55">
        <f>'Scores speeldag 1'!G42</f>
        <v>-3</v>
      </c>
      <c r="H41" s="56">
        <f>'Scores speeldag 1'!I42</f>
        <v>13</v>
      </c>
      <c r="I41" s="54">
        <f>'Scores speeldag 1'!J42</f>
        <v>7</v>
      </c>
      <c r="J41" s="55">
        <f>'Scores speeldag 1'!M42</f>
        <v>6</v>
      </c>
      <c r="K41" s="54">
        <f>'Scores speeldag 1'!J42</f>
        <v>7</v>
      </c>
      <c r="L41" s="54">
        <f>'Scores speeldag 1'!I42</f>
        <v>13</v>
      </c>
      <c r="M41" s="57">
        <f>'Scores speeldag 1'!N42</f>
        <v>-6</v>
      </c>
    </row>
    <row r="42" spans="1:14" ht="15" customHeight="1">
      <c r="A42" s="1" t="str">
        <f>'Scores speeldag 1'!A43</f>
        <v>Ronde 3 W1</v>
      </c>
      <c r="B42" s="58">
        <f>'Scores speeldag 1'!B43</f>
        <v>7</v>
      </c>
      <c r="C42" s="59">
        <f>'Scores speeldag 1'!C43</f>
        <v>13</v>
      </c>
      <c r="D42" s="60">
        <f>'Scores speeldag 1'!F43</f>
        <v>-6</v>
      </c>
      <c r="E42" s="61">
        <f>'Scores speeldag 1'!C43</f>
        <v>13</v>
      </c>
      <c r="F42" s="59">
        <f>'Scores speeldag 1'!B43</f>
        <v>7</v>
      </c>
      <c r="G42" s="60">
        <f>'Scores speeldag 1'!G43</f>
        <v>6</v>
      </c>
      <c r="H42" s="61">
        <f>'Scores speeldag 1'!I43</f>
        <v>11</v>
      </c>
      <c r="I42" s="59">
        <f>'Scores speeldag 1'!J43</f>
        <v>13</v>
      </c>
      <c r="J42" s="60">
        <f>'Scores speeldag 1'!M43</f>
        <v>-2</v>
      </c>
      <c r="K42" s="59">
        <f>'Scores speeldag 1'!J43</f>
        <v>13</v>
      </c>
      <c r="L42" s="59">
        <f>'Scores speeldag 1'!I43</f>
        <v>11</v>
      </c>
      <c r="M42" s="62">
        <f>'Scores speeldag 1'!N43</f>
        <v>2</v>
      </c>
    </row>
    <row r="43" spans="1:14" ht="15" customHeight="1">
      <c r="A43" s="1" t="str">
        <f>'Scores speeldag 1'!A44</f>
        <v>Ronde 3 W2</v>
      </c>
      <c r="B43" s="63">
        <f>'Scores speeldag 1'!B44</f>
        <v>12</v>
      </c>
      <c r="C43" s="64">
        <f>'Scores speeldag 1'!C44</f>
        <v>13</v>
      </c>
      <c r="D43" s="65">
        <f>'Scores speeldag 1'!F44</f>
        <v>-1</v>
      </c>
      <c r="E43" s="66">
        <f>'Scores speeldag 1'!C44</f>
        <v>13</v>
      </c>
      <c r="F43" s="64">
        <f>'Scores speeldag 1'!B44</f>
        <v>12</v>
      </c>
      <c r="G43" s="65">
        <f>'Scores speeldag 1'!G44</f>
        <v>1</v>
      </c>
      <c r="H43" s="66">
        <f>'Scores speeldag 1'!I44</f>
        <v>13</v>
      </c>
      <c r="I43" s="64">
        <f>'Scores speeldag 1'!J44</f>
        <v>7</v>
      </c>
      <c r="J43" s="65">
        <f>'Scores speeldag 1'!M44</f>
        <v>6</v>
      </c>
      <c r="K43" s="64">
        <f>'Scores speeldag 1'!J44</f>
        <v>7</v>
      </c>
      <c r="L43" s="64">
        <f>'Scores speeldag 1'!I44</f>
        <v>13</v>
      </c>
      <c r="M43" s="67">
        <f>'Scores speeldag 1'!N44</f>
        <v>-6</v>
      </c>
    </row>
    <row r="44" spans="1:14" ht="15" hidden="1" customHeight="1">
      <c r="A44" s="1" t="str">
        <f>'Scores speeldag 1'!A45</f>
        <v>Totaal</v>
      </c>
      <c r="B44" s="68">
        <f>'Scores speeldag 1'!B45</f>
        <v>97</v>
      </c>
      <c r="C44" s="69">
        <f>'Scores speeldag 1'!C45</f>
        <v>71</v>
      </c>
      <c r="D44" s="70"/>
      <c r="E44" s="71">
        <f>'Scores speeldag 1'!C45</f>
        <v>71</v>
      </c>
      <c r="F44" s="69">
        <f>'Scores speeldag 1'!B45</f>
        <v>97</v>
      </c>
      <c r="G44" s="70"/>
      <c r="H44" s="71">
        <f>'Scores speeldag 1'!I45</f>
        <v>63</v>
      </c>
      <c r="I44" s="69">
        <f>'Scores speeldag 1'!J45</f>
        <v>92</v>
      </c>
      <c r="J44" s="70"/>
      <c r="K44" s="69">
        <f>'Scores speeldag 1'!J45</f>
        <v>92</v>
      </c>
      <c r="L44" s="69">
        <f>'Scores speeldag 1'!I45</f>
        <v>63</v>
      </c>
      <c r="M44" s="72"/>
    </row>
    <row r="45" spans="1:14" ht="15" customHeight="1" thickBot="1">
      <c r="A45" s="1" t="str">
        <f>'Scores speeldag 1'!A45</f>
        <v>Totaal</v>
      </c>
      <c r="B45" s="73">
        <f>'Scores speeldag 1'!D45</f>
        <v>6</v>
      </c>
      <c r="C45" s="74">
        <f>'Scores speeldag 1'!E45</f>
        <v>2</v>
      </c>
      <c r="D45" s="75">
        <f>'Scores speeldag 1'!F45</f>
        <v>26</v>
      </c>
      <c r="E45" s="76">
        <f>'Scores speeldag 1'!E45</f>
        <v>2</v>
      </c>
      <c r="F45" s="74">
        <f>'Scores speeldag 1'!D45</f>
        <v>6</v>
      </c>
      <c r="G45" s="75">
        <f>'Scores speeldag 1'!G45</f>
        <v>-26</v>
      </c>
      <c r="H45" s="76">
        <f>'Scores speeldag 1'!K45</f>
        <v>2</v>
      </c>
      <c r="I45" s="74">
        <f>'Scores speeldag 1'!L45</f>
        <v>6</v>
      </c>
      <c r="J45" s="75">
        <f>'Scores speeldag 1'!M45</f>
        <v>-29</v>
      </c>
      <c r="K45" s="74">
        <f>'Scores speeldag 1'!L45</f>
        <v>6</v>
      </c>
      <c r="L45" s="74">
        <f>'Scores speeldag 1'!K45</f>
        <v>2</v>
      </c>
      <c r="M45" s="77">
        <f>'Scores speeldag 1'!N45</f>
        <v>29</v>
      </c>
    </row>
    <row r="46" spans="1:14" ht="30" customHeight="1"/>
  </sheetData>
  <sheetProtection sheet="1" objects="1" scenarios="1"/>
  <mergeCells count="30">
    <mergeCell ref="B1:M1"/>
    <mergeCell ref="E6:G6"/>
    <mergeCell ref="H21:J21"/>
    <mergeCell ref="K21:M21"/>
    <mergeCell ref="H6:J6"/>
    <mergeCell ref="B2:M2"/>
    <mergeCell ref="B3:M3"/>
    <mergeCell ref="B20:D20"/>
    <mergeCell ref="E20:G20"/>
    <mergeCell ref="H20:J20"/>
    <mergeCell ref="K20:M20"/>
    <mergeCell ref="K7:M7"/>
    <mergeCell ref="H7:J7"/>
    <mergeCell ref="E7:G7"/>
    <mergeCell ref="B5:M5"/>
    <mergeCell ref="B19:M19"/>
    <mergeCell ref="B6:D6"/>
    <mergeCell ref="B7:D7"/>
    <mergeCell ref="B35:D35"/>
    <mergeCell ref="E35:G35"/>
    <mergeCell ref="H35:J35"/>
    <mergeCell ref="K35:M35"/>
    <mergeCell ref="E21:G21"/>
    <mergeCell ref="B34:D34"/>
    <mergeCell ref="K6:M6"/>
    <mergeCell ref="B21:D21"/>
    <mergeCell ref="E34:G34"/>
    <mergeCell ref="B33:M33"/>
    <mergeCell ref="H34:J34"/>
    <mergeCell ref="K34:M34"/>
  </mergeCells>
  <phoneticPr fontId="1" type="noConversion"/>
  <conditionalFormatting sqref="D8:D17 G8:G17 J8:J17 M8:M17 D22:D31 G22:G31 J22:J31 M22:M31 D36:D45 G36:G45 J36:J45 M36:M45">
    <cfRule type="cellIs" dxfId="31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3" orientation="portrait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47"/>
  </sheetPr>
  <dimension ref="A1:AW19"/>
  <sheetViews>
    <sheetView showGridLines="0" showRowColHeaders="0" workbookViewId="0">
      <pane ySplit="4" topLeftCell="A5" activePane="bottomLeft" state="frozen"/>
      <selection sqref="A1:IV1"/>
      <selection pane="bottomLeft" activeCell="A5" sqref="A5"/>
    </sheetView>
  </sheetViews>
  <sheetFormatPr defaultRowHeight="12.75"/>
  <cols>
    <col min="1" max="1" width="9.42578125" style="1" customWidth="1"/>
    <col min="2" max="2" width="18.7109375" style="1" customWidth="1"/>
    <col min="3" max="5" width="9.42578125" style="1" customWidth="1"/>
    <col min="6" max="21" width="6.7109375" style="1" customWidth="1"/>
    <col min="22" max="16384" width="9.140625" style="1"/>
  </cols>
  <sheetData>
    <row r="1" spans="1:49" ht="23.25">
      <c r="A1" s="114" t="str">
        <f>"IJsselcup "&amp;Jaar</f>
        <v>IJsselcup 2016</v>
      </c>
      <c r="B1" s="114"/>
      <c r="C1" s="114"/>
      <c r="D1" s="114"/>
      <c r="E1" s="114"/>
      <c r="F1" s="81"/>
      <c r="G1" s="81"/>
    </row>
    <row r="2" spans="1:49" s="78" customFormat="1" ht="30" customHeight="1">
      <c r="A2" s="115" t="str">
        <f>"Dagprijs "&amp;TEXT(Datum1,"dd-mm-jjjj")</f>
        <v>Dagprijs 02-04-2016</v>
      </c>
      <c r="B2" s="115"/>
      <c r="C2" s="115"/>
      <c r="D2" s="115"/>
      <c r="E2" s="11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15">
      <c r="A3" s="118" t="str">
        <f>Lokatie1</f>
        <v>Zevenaar</v>
      </c>
      <c r="B3" s="118"/>
      <c r="C3" s="118"/>
      <c r="D3" s="118"/>
      <c r="E3" s="118"/>
      <c r="F3" s="41"/>
      <c r="G3" s="41"/>
      <c r="H3" s="41"/>
      <c r="I3" s="41"/>
      <c r="J3" s="41"/>
      <c r="K3" s="41"/>
      <c r="L3" s="41"/>
    </row>
    <row r="4" spans="1:49" ht="30" customHeight="1"/>
    <row r="5" spans="1:49" s="78" customFormat="1" ht="20.100000000000001" customHeight="1" thickBot="1">
      <c r="A5" s="82" t="s">
        <v>2</v>
      </c>
      <c r="B5" s="82" t="s">
        <v>31</v>
      </c>
      <c r="C5" s="83" t="s">
        <v>42</v>
      </c>
      <c r="D5" s="83" t="s">
        <v>43</v>
      </c>
      <c r="E5" s="83" t="s">
        <v>44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15" customHeight="1">
      <c r="A6" s="84" t="s">
        <v>7</v>
      </c>
      <c r="B6" s="85" t="str">
        <f t="shared" ref="B6:B17" ca="1" si="0">INDIRECT("Team"&amp;A6)</f>
        <v>Doetinchem 2</v>
      </c>
      <c r="C6" s="86">
        <f>'Stand speeldag 1 - Poule A'!B31</f>
        <v>7</v>
      </c>
      <c r="D6" s="86">
        <f>'Stand speeldag 1 - Poule A'!C31</f>
        <v>1</v>
      </c>
      <c r="E6" s="87">
        <f>'Stand speeldag 1 - Poule A'!D31</f>
        <v>44</v>
      </c>
    </row>
    <row r="7" spans="1:49" ht="15" customHeight="1">
      <c r="A7" s="88" t="s">
        <v>11</v>
      </c>
      <c r="B7" s="92" t="str">
        <f t="shared" ca="1" si="0"/>
        <v>PCM 1</v>
      </c>
      <c r="C7" s="93">
        <f>'Stand speeldag 1 - Poule A'!B45</f>
        <v>6</v>
      </c>
      <c r="D7" s="93">
        <f>'Stand speeldag 1 - Poule A'!C45</f>
        <v>2</v>
      </c>
      <c r="E7" s="91">
        <f>'Stand speeldag 1 - Poule A'!D45</f>
        <v>26</v>
      </c>
    </row>
    <row r="8" spans="1:49" ht="15" customHeight="1">
      <c r="A8" s="88" t="s">
        <v>14</v>
      </c>
      <c r="B8" s="92" t="str">
        <f t="shared" ca="1" si="0"/>
        <v>Doetinchem 3</v>
      </c>
      <c r="C8" s="93">
        <f>'Stand speeldag 1 - Poule A'!K45</f>
        <v>6</v>
      </c>
      <c r="D8" s="93">
        <f>'Stand speeldag 1 - Poule A'!L45</f>
        <v>2</v>
      </c>
      <c r="E8" s="91">
        <f>'Stand speeldag 1 - Poule A'!M45</f>
        <v>29</v>
      </c>
    </row>
    <row r="9" spans="1:49" ht="15" customHeight="1">
      <c r="A9" s="88" t="s">
        <v>5</v>
      </c>
      <c r="B9" s="92" t="str">
        <f t="shared" ca="1" si="0"/>
        <v>Doetinchem 1</v>
      </c>
      <c r="C9" s="93">
        <f>'Stand speeldag 1 - Poule A'!H17</f>
        <v>6</v>
      </c>
      <c r="D9" s="93">
        <f>'Stand speeldag 1 - Poule A'!I17</f>
        <v>2</v>
      </c>
      <c r="E9" s="91">
        <f>'Stand speeldag 1 - Poule A'!J17</f>
        <v>39</v>
      </c>
    </row>
    <row r="10" spans="1:49" ht="15" customHeight="1">
      <c r="A10" s="88" t="s">
        <v>9</v>
      </c>
      <c r="B10" s="92" t="str">
        <f t="shared" ca="1" si="0"/>
        <v>Brummen</v>
      </c>
      <c r="C10" s="93">
        <f>'Stand speeldag 1 - Poule A'!H31</f>
        <v>3</v>
      </c>
      <c r="D10" s="93">
        <f>'Stand speeldag 1 - Poule A'!I31</f>
        <v>5</v>
      </c>
      <c r="E10" s="91">
        <f>'Stand speeldag 1 - Poule A'!J31</f>
        <v>-23</v>
      </c>
    </row>
    <row r="11" spans="1:49" ht="15" customHeight="1">
      <c r="A11" s="88" t="s">
        <v>4</v>
      </c>
      <c r="B11" s="92" t="str">
        <f t="shared" ca="1" si="0"/>
        <v>Lingewaard 1</v>
      </c>
      <c r="C11" s="93">
        <f>'Stand speeldag 1 - Poule A'!E17</f>
        <v>4</v>
      </c>
      <c r="D11" s="93">
        <f>'Stand speeldag 1 - Poule A'!F17</f>
        <v>4</v>
      </c>
      <c r="E11" s="91">
        <f>'Stand speeldag 1 - Poule A'!G17</f>
        <v>-6</v>
      </c>
    </row>
    <row r="12" spans="1:49" ht="15" customHeight="1">
      <c r="A12" s="88" t="s">
        <v>3</v>
      </c>
      <c r="B12" s="92" t="str">
        <f t="shared" ca="1" si="0"/>
        <v>Lochem</v>
      </c>
      <c r="C12" s="93">
        <f>'Stand speeldag 1 - Poule A'!B17</f>
        <v>4</v>
      </c>
      <c r="D12" s="93">
        <f>'Stand speeldag 1 - Poule A'!C17</f>
        <v>4</v>
      </c>
      <c r="E12" s="91">
        <f>'Stand speeldag 1 - Poule A'!D17</f>
        <v>6</v>
      </c>
    </row>
    <row r="13" spans="1:49" ht="15" customHeight="1">
      <c r="A13" s="88" t="s">
        <v>10</v>
      </c>
      <c r="B13" s="92" t="str">
        <f t="shared" ca="1" si="0"/>
        <v>Zevenaar 3</v>
      </c>
      <c r="C13" s="93">
        <f>'Stand speeldag 1 - Poule A'!K31</f>
        <v>5</v>
      </c>
      <c r="D13" s="93">
        <f>'Stand speeldag 1 - Poule A'!L31</f>
        <v>3</v>
      </c>
      <c r="E13" s="91">
        <f>'Stand speeldag 1 - Poule A'!M31</f>
        <v>23</v>
      </c>
    </row>
    <row r="14" spans="1:49" ht="15" customHeight="1">
      <c r="A14" s="88" t="s">
        <v>6</v>
      </c>
      <c r="B14" s="92" t="str">
        <f t="shared" ca="1" si="0"/>
        <v>Zevenaar  2</v>
      </c>
      <c r="C14" s="93">
        <f>'Stand speeldag 1 - Poule A'!K17</f>
        <v>2</v>
      </c>
      <c r="D14" s="93">
        <f>'Stand speeldag 1 - Poule A'!L17</f>
        <v>6</v>
      </c>
      <c r="E14" s="91">
        <f>'Stand speeldag 1 - Poule A'!M17</f>
        <v>-39</v>
      </c>
    </row>
    <row r="15" spans="1:49" ht="15" customHeight="1">
      <c r="A15" s="88" t="s">
        <v>13</v>
      </c>
      <c r="B15" s="92" t="str">
        <f t="shared" ca="1" si="0"/>
        <v>Lingewaard 2</v>
      </c>
      <c r="C15" s="93">
        <f>'Stand speeldag 1 - Poule A'!H45</f>
        <v>2</v>
      </c>
      <c r="D15" s="93">
        <f>'Stand speeldag 1 - Poule A'!I45</f>
        <v>6</v>
      </c>
      <c r="E15" s="91">
        <f>'Stand speeldag 1 - Poule A'!J45</f>
        <v>-29</v>
      </c>
    </row>
    <row r="16" spans="1:49" ht="15" customHeight="1">
      <c r="A16" s="88" t="s">
        <v>12</v>
      </c>
      <c r="B16" s="92" t="str">
        <f t="shared" ca="1" si="0"/>
        <v>Zevenaar 1</v>
      </c>
      <c r="C16" s="93">
        <f>'Stand speeldag 1 - Poule A'!E45</f>
        <v>2</v>
      </c>
      <c r="D16" s="93">
        <f>'Stand speeldag 1 - Poule A'!F45</f>
        <v>6</v>
      </c>
      <c r="E16" s="91">
        <f>'Stand speeldag 1 - Poule A'!G45</f>
        <v>-26</v>
      </c>
    </row>
    <row r="17" spans="1:5" ht="15" customHeight="1">
      <c r="A17" s="88" t="s">
        <v>8</v>
      </c>
      <c r="B17" s="92" t="str">
        <f t="shared" ca="1" si="0"/>
        <v>PCM 2</v>
      </c>
      <c r="C17" s="93">
        <f>'Stand speeldag 1 - Poule A'!E31</f>
        <v>1</v>
      </c>
      <c r="D17" s="93">
        <f>'Stand speeldag 1 - Poule A'!F31</f>
        <v>7</v>
      </c>
      <c r="E17" s="91">
        <f>'Stand speeldag 1 - Poule A'!G31</f>
        <v>-44</v>
      </c>
    </row>
    <row r="18" spans="1:5">
      <c r="A18"/>
      <c r="B18"/>
      <c r="C18"/>
      <c r="D18"/>
      <c r="E18"/>
    </row>
    <row r="19" spans="1:5" ht="30" customHeight="1">
      <c r="A19" s="116" t="s">
        <v>46</v>
      </c>
      <c r="B19" s="116"/>
      <c r="C19" s="116"/>
      <c r="D19" s="116"/>
      <c r="E19" s="116"/>
    </row>
  </sheetData>
  <sheetProtection sheet="1" objects="1" scenarios="1" sort="0" autoFilter="0"/>
  <mergeCells count="4">
    <mergeCell ref="A1:E1"/>
    <mergeCell ref="A19:E19"/>
    <mergeCell ref="A2:E2"/>
    <mergeCell ref="A3:E3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verticalDpi="0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50"/>
    <pageSetUpPr fitToPage="1"/>
  </sheetPr>
  <dimension ref="A1:N46"/>
  <sheetViews>
    <sheetView showGridLines="0" showRowColHeaders="0" tabSelected="1" workbookViewId="0">
      <pane ySplit="4" topLeftCell="A24" activePane="bottomLeft" state="frozen"/>
      <selection sqref="A1:IV1"/>
      <selection pane="bottomLeft" activeCell="J44" sqref="J44"/>
    </sheetView>
  </sheetViews>
  <sheetFormatPr defaultRowHeight="12.75"/>
  <cols>
    <col min="1" max="1" width="12.7109375" style="1" customWidth="1"/>
    <col min="2" max="3" width="18.7109375" style="9" customWidth="1"/>
    <col min="4" max="7" width="4.7109375" style="9" hidden="1" customWidth="1"/>
    <col min="8" max="8" width="12.7109375" style="1" customWidth="1"/>
    <col min="9" max="10" width="18.7109375" style="9" customWidth="1"/>
    <col min="11" max="14" width="4.7109375" style="9" hidden="1" customWidth="1"/>
    <col min="15" max="16384" width="9.140625" style="1"/>
  </cols>
  <sheetData>
    <row r="1" spans="1:14" ht="23.25">
      <c r="A1" s="114" t="str">
        <f>"IJsselcup "&amp;Jaar</f>
        <v>IJsselcup 2016</v>
      </c>
      <c r="B1" s="114"/>
      <c r="C1" s="114"/>
      <c r="D1" s="114"/>
      <c r="E1" s="114"/>
      <c r="F1" s="114"/>
      <c r="G1" s="114"/>
      <c r="H1" s="114"/>
      <c r="I1" s="114"/>
      <c r="J1" s="114"/>
      <c r="K1" s="1"/>
      <c r="L1" s="1"/>
      <c r="M1" s="1"/>
      <c r="N1" s="1"/>
    </row>
    <row r="2" spans="1:14" ht="30" customHeight="1">
      <c r="A2" s="115" t="str">
        <f>"Scores "&amp;TEXT(Datum2,"dd-mm-jjjj")</f>
        <v>Scores 28-05-2016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ht="15">
      <c r="A3" s="118" t="str">
        <f>Lokatie2</f>
        <v>Zeddam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4" ht="30" customHeight="1">
      <c r="B4" s="1"/>
      <c r="C4" s="1"/>
      <c r="I4" s="1"/>
      <c r="J4" s="1"/>
    </row>
    <row r="5" spans="1:14" ht="20.100000000000001" customHeight="1" thickBot="1">
      <c r="A5" s="117" t="s">
        <v>33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</row>
    <row r="6" spans="1:14" ht="15" customHeight="1">
      <c r="A6" s="10"/>
      <c r="B6" s="11" t="s">
        <v>3</v>
      </c>
      <c r="C6" s="12" t="s">
        <v>5</v>
      </c>
      <c r="H6" s="10"/>
      <c r="I6" s="11" t="s">
        <v>4</v>
      </c>
      <c r="J6" s="12" t="s">
        <v>6</v>
      </c>
    </row>
    <row r="7" spans="1:14" ht="15" customHeight="1">
      <c r="A7" s="13"/>
      <c r="B7" s="14" t="str">
        <f ca="1">INDIRECT("Team"&amp;B6)</f>
        <v>Lochem</v>
      </c>
      <c r="C7" s="15" t="str">
        <f ca="1">INDIRECT("Team"&amp;C6)</f>
        <v>Doetinchem 1</v>
      </c>
      <c r="D7" s="9" t="str">
        <f>B6</f>
        <v>A1</v>
      </c>
      <c r="E7" s="9" t="str">
        <f>C6</f>
        <v>A3</v>
      </c>
      <c r="F7" s="9" t="str">
        <f>B6</f>
        <v>A1</v>
      </c>
      <c r="G7" s="9" t="str">
        <f>C6</f>
        <v>A3</v>
      </c>
      <c r="H7" s="13"/>
      <c r="I7" s="14" t="str">
        <f ca="1">INDIRECT("Team"&amp;I6)</f>
        <v>Lingewaard 1</v>
      </c>
      <c r="J7" s="15" t="str">
        <f ca="1">INDIRECT("Team"&amp;J6)</f>
        <v>Zevenaar  2</v>
      </c>
      <c r="K7" s="9" t="str">
        <f>I6</f>
        <v>A2</v>
      </c>
      <c r="L7" s="9" t="str">
        <f>J6</f>
        <v>A4</v>
      </c>
      <c r="M7" s="9" t="str">
        <f>I6</f>
        <v>A2</v>
      </c>
      <c r="N7" s="9" t="str">
        <f>J6</f>
        <v>A4</v>
      </c>
    </row>
    <row r="8" spans="1:14" ht="15" customHeight="1">
      <c r="A8" s="16"/>
      <c r="B8" s="17"/>
      <c r="C8" s="18"/>
      <c r="D8" s="9" t="s">
        <v>24</v>
      </c>
      <c r="E8" s="9" t="str">
        <f>D8</f>
        <v>W</v>
      </c>
      <c r="F8" s="9" t="s">
        <v>25</v>
      </c>
      <c r="G8" s="9" t="str">
        <f>F8</f>
        <v>P</v>
      </c>
      <c r="H8" s="16"/>
      <c r="I8" s="17"/>
      <c r="J8" s="18"/>
      <c r="K8" s="9" t="str">
        <f>D8</f>
        <v>W</v>
      </c>
      <c r="L8" s="9" t="str">
        <f>E8</f>
        <v>W</v>
      </c>
      <c r="M8" s="9" t="str">
        <f>F8</f>
        <v>P</v>
      </c>
      <c r="N8" s="9" t="str">
        <f>G8</f>
        <v>P</v>
      </c>
    </row>
    <row r="9" spans="1:14" ht="15" customHeight="1">
      <c r="A9" s="19" t="str">
        <f>'Scores speeldag 1'!A9</f>
        <v>Ronde 1 W1</v>
      </c>
      <c r="B9" s="31">
        <v>7</v>
      </c>
      <c r="C9" s="32">
        <v>13</v>
      </c>
      <c r="D9" s="20">
        <f t="shared" ref="D9:E16" si="0">IF(B9=13,1,0)</f>
        <v>0</v>
      </c>
      <c r="E9" s="20">
        <f t="shared" si="0"/>
        <v>1</v>
      </c>
      <c r="F9" s="20">
        <f t="shared" ref="F9:F16" si="1">B9-C9</f>
        <v>-6</v>
      </c>
      <c r="G9" s="20">
        <f t="shared" ref="G9:G16" si="2">C9-B9</f>
        <v>6</v>
      </c>
      <c r="H9" s="19" t="str">
        <f t="shared" ref="H9:H17" si="3">A9</f>
        <v>Ronde 1 W1</v>
      </c>
      <c r="I9" s="31">
        <v>12</v>
      </c>
      <c r="J9" s="32">
        <v>13</v>
      </c>
      <c r="K9" s="20">
        <f t="shared" ref="K9:L16" si="4">IF(I9=13,1,0)</f>
        <v>0</v>
      </c>
      <c r="L9" s="20">
        <f t="shared" si="4"/>
        <v>1</v>
      </c>
      <c r="M9" s="20">
        <f t="shared" ref="M9:M16" si="5">I9-J9</f>
        <v>-1</v>
      </c>
      <c r="N9" s="20">
        <f t="shared" ref="N9:N16" si="6">J9-I9</f>
        <v>1</v>
      </c>
    </row>
    <row r="10" spans="1:14" ht="15" customHeight="1">
      <c r="A10" s="21" t="str">
        <f>'Scores speeldag 1'!A10</f>
        <v>Ronde 1 W2</v>
      </c>
      <c r="B10" s="33">
        <v>4</v>
      </c>
      <c r="C10" s="34">
        <v>13</v>
      </c>
      <c r="D10" s="20">
        <f t="shared" si="0"/>
        <v>0</v>
      </c>
      <c r="E10" s="20">
        <f t="shared" si="0"/>
        <v>1</v>
      </c>
      <c r="F10" s="20">
        <f t="shared" si="1"/>
        <v>-9</v>
      </c>
      <c r="G10" s="20">
        <f t="shared" si="2"/>
        <v>9</v>
      </c>
      <c r="H10" s="21" t="str">
        <f t="shared" si="3"/>
        <v>Ronde 1 W2</v>
      </c>
      <c r="I10" s="33">
        <v>13</v>
      </c>
      <c r="J10" s="34">
        <v>4</v>
      </c>
      <c r="K10" s="20">
        <f t="shared" si="4"/>
        <v>1</v>
      </c>
      <c r="L10" s="20">
        <f t="shared" si="4"/>
        <v>0</v>
      </c>
      <c r="M10" s="20">
        <f t="shared" si="5"/>
        <v>9</v>
      </c>
      <c r="N10" s="20">
        <f t="shared" si="6"/>
        <v>-9</v>
      </c>
    </row>
    <row r="11" spans="1:14" ht="15" customHeight="1">
      <c r="A11" s="22" t="str">
        <f>'Scores speeldag 1'!A11</f>
        <v>Ronde 1 W3</v>
      </c>
      <c r="B11" s="35">
        <v>13</v>
      </c>
      <c r="C11" s="36">
        <v>0</v>
      </c>
      <c r="D11" s="23">
        <f t="shared" si="0"/>
        <v>1</v>
      </c>
      <c r="E11" s="23">
        <f t="shared" si="0"/>
        <v>0</v>
      </c>
      <c r="F11" s="23">
        <f t="shared" si="1"/>
        <v>13</v>
      </c>
      <c r="G11" s="23">
        <f t="shared" si="2"/>
        <v>-13</v>
      </c>
      <c r="H11" s="22" t="str">
        <f t="shared" si="3"/>
        <v>Ronde 1 W3</v>
      </c>
      <c r="I11" s="35">
        <v>0</v>
      </c>
      <c r="J11" s="36">
        <v>13</v>
      </c>
      <c r="K11" s="23">
        <f t="shared" si="4"/>
        <v>0</v>
      </c>
      <c r="L11" s="23">
        <f t="shared" si="4"/>
        <v>1</v>
      </c>
      <c r="M11" s="23">
        <f t="shared" si="5"/>
        <v>-13</v>
      </c>
      <c r="N11" s="23">
        <f t="shared" si="6"/>
        <v>13</v>
      </c>
    </row>
    <row r="12" spans="1:14" ht="15" customHeight="1">
      <c r="A12" s="19" t="str">
        <f>'Scores speeldag 1'!A12</f>
        <v>Ronde 2 W1</v>
      </c>
      <c r="B12" s="31">
        <v>4</v>
      </c>
      <c r="C12" s="32">
        <v>13</v>
      </c>
      <c r="D12" s="20">
        <f t="shared" si="0"/>
        <v>0</v>
      </c>
      <c r="E12" s="20">
        <f t="shared" si="0"/>
        <v>1</v>
      </c>
      <c r="F12" s="20">
        <f t="shared" si="1"/>
        <v>-9</v>
      </c>
      <c r="G12" s="20">
        <f t="shared" si="2"/>
        <v>9</v>
      </c>
      <c r="H12" s="19" t="str">
        <f t="shared" si="3"/>
        <v>Ronde 2 W1</v>
      </c>
      <c r="I12" s="31">
        <v>13</v>
      </c>
      <c r="J12" s="32">
        <v>3</v>
      </c>
      <c r="K12" s="20">
        <f t="shared" si="4"/>
        <v>1</v>
      </c>
      <c r="L12" s="20">
        <f t="shared" si="4"/>
        <v>0</v>
      </c>
      <c r="M12" s="20">
        <f t="shared" si="5"/>
        <v>10</v>
      </c>
      <c r="N12" s="20">
        <f t="shared" si="6"/>
        <v>-10</v>
      </c>
    </row>
    <row r="13" spans="1:14" ht="15" customHeight="1">
      <c r="A13" s="21" t="str">
        <f>'Scores speeldag 1'!A13</f>
        <v>Ronde 2 W2</v>
      </c>
      <c r="B13" s="33">
        <v>2</v>
      </c>
      <c r="C13" s="34">
        <v>13</v>
      </c>
      <c r="D13" s="20">
        <f t="shared" si="0"/>
        <v>0</v>
      </c>
      <c r="E13" s="20">
        <f t="shared" si="0"/>
        <v>1</v>
      </c>
      <c r="F13" s="20">
        <f t="shared" si="1"/>
        <v>-11</v>
      </c>
      <c r="G13" s="20">
        <f t="shared" si="2"/>
        <v>11</v>
      </c>
      <c r="H13" s="21" t="str">
        <f t="shared" si="3"/>
        <v>Ronde 2 W2</v>
      </c>
      <c r="I13" s="33">
        <v>9</v>
      </c>
      <c r="J13" s="34">
        <v>13</v>
      </c>
      <c r="K13" s="20">
        <f t="shared" si="4"/>
        <v>0</v>
      </c>
      <c r="L13" s="20">
        <f t="shared" si="4"/>
        <v>1</v>
      </c>
      <c r="M13" s="20">
        <f t="shared" si="5"/>
        <v>-4</v>
      </c>
      <c r="N13" s="20">
        <f t="shared" si="6"/>
        <v>4</v>
      </c>
    </row>
    <row r="14" spans="1:14" ht="15" customHeight="1">
      <c r="A14" s="22" t="str">
        <f>'Scores speeldag 1'!A14</f>
        <v>Ronde 2 W3</v>
      </c>
      <c r="B14" s="35">
        <v>0</v>
      </c>
      <c r="C14" s="36">
        <v>13</v>
      </c>
      <c r="D14" s="23">
        <f t="shared" si="0"/>
        <v>0</v>
      </c>
      <c r="E14" s="23">
        <f t="shared" si="0"/>
        <v>1</v>
      </c>
      <c r="F14" s="23">
        <f t="shared" si="1"/>
        <v>-13</v>
      </c>
      <c r="G14" s="23">
        <f t="shared" si="2"/>
        <v>13</v>
      </c>
      <c r="H14" s="22" t="str">
        <f t="shared" si="3"/>
        <v>Ronde 2 W3</v>
      </c>
      <c r="I14" s="35">
        <v>8</v>
      </c>
      <c r="J14" s="36">
        <v>13</v>
      </c>
      <c r="K14" s="23">
        <f t="shared" si="4"/>
        <v>0</v>
      </c>
      <c r="L14" s="23">
        <f t="shared" si="4"/>
        <v>1</v>
      </c>
      <c r="M14" s="23">
        <f t="shared" si="5"/>
        <v>-5</v>
      </c>
      <c r="N14" s="23">
        <f t="shared" si="6"/>
        <v>5</v>
      </c>
    </row>
    <row r="15" spans="1:14" ht="15" customHeight="1">
      <c r="A15" s="19" t="str">
        <f>'Scores speeldag 1'!A15</f>
        <v>Ronde 3 W1</v>
      </c>
      <c r="B15" s="31">
        <v>9</v>
      </c>
      <c r="C15" s="32">
        <v>13</v>
      </c>
      <c r="D15" s="20">
        <f t="shared" si="0"/>
        <v>0</v>
      </c>
      <c r="E15" s="20">
        <f t="shared" si="0"/>
        <v>1</v>
      </c>
      <c r="F15" s="20">
        <f t="shared" si="1"/>
        <v>-4</v>
      </c>
      <c r="G15" s="20">
        <f t="shared" si="2"/>
        <v>4</v>
      </c>
      <c r="H15" s="19" t="str">
        <f t="shared" si="3"/>
        <v>Ronde 3 W1</v>
      </c>
      <c r="I15" s="31">
        <v>3</v>
      </c>
      <c r="J15" s="32">
        <v>13</v>
      </c>
      <c r="K15" s="20">
        <f t="shared" si="4"/>
        <v>0</v>
      </c>
      <c r="L15" s="20">
        <f t="shared" si="4"/>
        <v>1</v>
      </c>
      <c r="M15" s="20">
        <f t="shared" si="5"/>
        <v>-10</v>
      </c>
      <c r="N15" s="20">
        <f t="shared" si="6"/>
        <v>10</v>
      </c>
    </row>
    <row r="16" spans="1:14" ht="15" customHeight="1" thickBot="1">
      <c r="A16" s="24" t="str">
        <f>'Scores speeldag 1'!A16</f>
        <v>Ronde 3 W2</v>
      </c>
      <c r="B16" s="37">
        <v>12</v>
      </c>
      <c r="C16" s="38">
        <v>13</v>
      </c>
      <c r="D16" s="20">
        <f t="shared" si="0"/>
        <v>0</v>
      </c>
      <c r="E16" s="20">
        <f t="shared" si="0"/>
        <v>1</v>
      </c>
      <c r="F16" s="20">
        <f t="shared" si="1"/>
        <v>-1</v>
      </c>
      <c r="G16" s="20">
        <f t="shared" si="2"/>
        <v>1</v>
      </c>
      <c r="H16" s="24" t="str">
        <f t="shared" si="3"/>
        <v>Ronde 3 W2</v>
      </c>
      <c r="I16" s="37">
        <v>10</v>
      </c>
      <c r="J16" s="38">
        <v>13</v>
      </c>
      <c r="K16" s="20">
        <f t="shared" si="4"/>
        <v>0</v>
      </c>
      <c r="L16" s="20">
        <f t="shared" si="4"/>
        <v>1</v>
      </c>
      <c r="M16" s="20">
        <f t="shared" si="5"/>
        <v>-3</v>
      </c>
      <c r="N16" s="20">
        <f t="shared" si="6"/>
        <v>3</v>
      </c>
    </row>
    <row r="17" spans="1:14" ht="15" hidden="1" customHeight="1">
      <c r="A17" s="1" t="s">
        <v>29</v>
      </c>
      <c r="B17" s="20">
        <f t="shared" ref="B17:G17" si="7">SUM(B9:B16)</f>
        <v>51</v>
      </c>
      <c r="C17" s="20">
        <f t="shared" si="7"/>
        <v>91</v>
      </c>
      <c r="D17" s="20">
        <f t="shared" si="7"/>
        <v>1</v>
      </c>
      <c r="E17" s="20">
        <f t="shared" si="7"/>
        <v>7</v>
      </c>
      <c r="F17" s="20">
        <f t="shared" si="7"/>
        <v>-40</v>
      </c>
      <c r="G17" s="20">
        <f t="shared" si="7"/>
        <v>40</v>
      </c>
      <c r="H17" s="1" t="str">
        <f t="shared" si="3"/>
        <v>Totaal</v>
      </c>
      <c r="I17" s="20">
        <f t="shared" ref="I17:N17" si="8">SUM(I9:I16)</f>
        <v>68</v>
      </c>
      <c r="J17" s="20">
        <f t="shared" si="8"/>
        <v>85</v>
      </c>
      <c r="K17" s="20">
        <f t="shared" si="8"/>
        <v>2</v>
      </c>
      <c r="L17" s="20">
        <f t="shared" si="8"/>
        <v>6</v>
      </c>
      <c r="M17" s="20">
        <f t="shared" si="8"/>
        <v>-17</v>
      </c>
      <c r="N17" s="20">
        <f t="shared" si="8"/>
        <v>17</v>
      </c>
    </row>
    <row r="18" spans="1:14" ht="30" customHeight="1"/>
    <row r="19" spans="1:14" ht="20.100000000000001" customHeight="1" thickBot="1">
      <c r="A19" s="117" t="s">
        <v>34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</row>
    <row r="20" spans="1:14" ht="15" customHeight="1">
      <c r="A20" s="10"/>
      <c r="B20" s="11" t="s">
        <v>7</v>
      </c>
      <c r="C20" s="12" t="s">
        <v>9</v>
      </c>
      <c r="H20" s="10"/>
      <c r="I20" s="11" t="s">
        <v>8</v>
      </c>
      <c r="J20" s="12" t="s">
        <v>10</v>
      </c>
    </row>
    <row r="21" spans="1:14" ht="15" customHeight="1">
      <c r="A21" s="13"/>
      <c r="B21" s="14" t="str">
        <f ca="1">INDIRECT("Team"&amp;B20)</f>
        <v>Doetinchem 2</v>
      </c>
      <c r="C21" s="15" t="str">
        <f ca="1">INDIRECT("Team"&amp;C20)</f>
        <v>Brummen</v>
      </c>
      <c r="D21" s="9" t="str">
        <f>B20</f>
        <v>B1</v>
      </c>
      <c r="E21" s="9" t="str">
        <f>C20</f>
        <v>B3</v>
      </c>
      <c r="F21" s="9" t="str">
        <f>B20</f>
        <v>B1</v>
      </c>
      <c r="G21" s="9" t="str">
        <f>C20</f>
        <v>B3</v>
      </c>
      <c r="H21" s="13"/>
      <c r="I21" s="14" t="str">
        <f ca="1">INDIRECT("Team"&amp;I20)</f>
        <v>PCM 2</v>
      </c>
      <c r="J21" s="15" t="str">
        <f ca="1">INDIRECT("Team"&amp;J20)</f>
        <v>Zevenaar 3</v>
      </c>
      <c r="K21" s="9" t="str">
        <f>I20</f>
        <v>B2</v>
      </c>
      <c r="L21" s="9" t="str">
        <f>J20</f>
        <v>B4</v>
      </c>
      <c r="M21" s="9" t="str">
        <f>I20</f>
        <v>B2</v>
      </c>
      <c r="N21" s="9" t="str">
        <f>J20</f>
        <v>B4</v>
      </c>
    </row>
    <row r="22" spans="1:14" ht="15" customHeight="1">
      <c r="A22" s="16"/>
      <c r="B22" s="17"/>
      <c r="C22" s="18"/>
      <c r="D22" s="9" t="str">
        <f>D8</f>
        <v>W</v>
      </c>
      <c r="E22" s="9" t="str">
        <f>E8</f>
        <v>W</v>
      </c>
      <c r="F22" s="9" t="str">
        <f>F8</f>
        <v>P</v>
      </c>
      <c r="G22" s="9" t="str">
        <f>G8</f>
        <v>P</v>
      </c>
      <c r="H22" s="16"/>
      <c r="I22" s="17"/>
      <c r="J22" s="18"/>
      <c r="K22" s="9" t="str">
        <f>D22</f>
        <v>W</v>
      </c>
      <c r="L22" s="9" t="str">
        <f>E22</f>
        <v>W</v>
      </c>
      <c r="M22" s="9" t="str">
        <f>F22</f>
        <v>P</v>
      </c>
      <c r="N22" s="9" t="str">
        <f>G22</f>
        <v>P</v>
      </c>
    </row>
    <row r="23" spans="1:14" ht="15" customHeight="1">
      <c r="A23" s="19" t="str">
        <f t="shared" ref="A23:A31" si="9">A9</f>
        <v>Ronde 1 W1</v>
      </c>
      <c r="B23" s="31">
        <v>13</v>
      </c>
      <c r="C23" s="32">
        <v>10</v>
      </c>
      <c r="D23" s="20">
        <f t="shared" ref="D23:E30" si="10">IF(B23=13,1,0)</f>
        <v>1</v>
      </c>
      <c r="E23" s="20">
        <f t="shared" si="10"/>
        <v>0</v>
      </c>
      <c r="F23" s="20">
        <f t="shared" ref="F23:F30" si="11">B23-C23</f>
        <v>3</v>
      </c>
      <c r="G23" s="20">
        <f t="shared" ref="G23:G30" si="12">C23-B23</f>
        <v>-3</v>
      </c>
      <c r="H23" s="19" t="str">
        <f t="shared" ref="H23:H31" si="13">A23</f>
        <v>Ronde 1 W1</v>
      </c>
      <c r="I23" s="31">
        <v>5</v>
      </c>
      <c r="J23" s="32">
        <v>13</v>
      </c>
      <c r="K23" s="20">
        <f t="shared" ref="K23:L30" si="14">IF(I23=13,1,0)</f>
        <v>0</v>
      </c>
      <c r="L23" s="20">
        <f t="shared" si="14"/>
        <v>1</v>
      </c>
      <c r="M23" s="20">
        <f t="shared" ref="M23:M30" si="15">I23-J23</f>
        <v>-8</v>
      </c>
      <c r="N23" s="20">
        <f t="shared" ref="N23:N30" si="16">J23-I23</f>
        <v>8</v>
      </c>
    </row>
    <row r="24" spans="1:14" ht="15" customHeight="1">
      <c r="A24" s="21" t="str">
        <f t="shared" si="9"/>
        <v>Ronde 1 W2</v>
      </c>
      <c r="B24" s="33">
        <v>13</v>
      </c>
      <c r="C24" s="34">
        <v>3</v>
      </c>
      <c r="D24" s="20">
        <f t="shared" si="10"/>
        <v>1</v>
      </c>
      <c r="E24" s="20">
        <f t="shared" si="10"/>
        <v>0</v>
      </c>
      <c r="F24" s="20">
        <f t="shared" si="11"/>
        <v>10</v>
      </c>
      <c r="G24" s="20">
        <f t="shared" si="12"/>
        <v>-10</v>
      </c>
      <c r="H24" s="21" t="str">
        <f t="shared" si="13"/>
        <v>Ronde 1 W2</v>
      </c>
      <c r="I24" s="33">
        <v>13</v>
      </c>
      <c r="J24" s="34">
        <v>5</v>
      </c>
      <c r="K24" s="20">
        <f t="shared" si="14"/>
        <v>1</v>
      </c>
      <c r="L24" s="20">
        <f t="shared" si="14"/>
        <v>0</v>
      </c>
      <c r="M24" s="20">
        <f t="shared" si="15"/>
        <v>8</v>
      </c>
      <c r="N24" s="20">
        <f t="shared" si="16"/>
        <v>-8</v>
      </c>
    </row>
    <row r="25" spans="1:14" ht="15" customHeight="1">
      <c r="A25" s="22" t="str">
        <f t="shared" si="9"/>
        <v>Ronde 1 W3</v>
      </c>
      <c r="B25" s="35">
        <v>13</v>
      </c>
      <c r="C25" s="36">
        <v>1</v>
      </c>
      <c r="D25" s="23">
        <f t="shared" si="10"/>
        <v>1</v>
      </c>
      <c r="E25" s="23">
        <f t="shared" si="10"/>
        <v>0</v>
      </c>
      <c r="F25" s="23">
        <f t="shared" si="11"/>
        <v>12</v>
      </c>
      <c r="G25" s="23">
        <f t="shared" si="12"/>
        <v>-12</v>
      </c>
      <c r="H25" s="22" t="str">
        <f t="shared" si="13"/>
        <v>Ronde 1 W3</v>
      </c>
      <c r="I25" s="35">
        <v>1</v>
      </c>
      <c r="J25" s="36">
        <v>13</v>
      </c>
      <c r="K25" s="23">
        <f t="shared" si="14"/>
        <v>0</v>
      </c>
      <c r="L25" s="23">
        <f t="shared" si="14"/>
        <v>1</v>
      </c>
      <c r="M25" s="23">
        <f t="shared" si="15"/>
        <v>-12</v>
      </c>
      <c r="N25" s="23">
        <f t="shared" si="16"/>
        <v>12</v>
      </c>
    </row>
    <row r="26" spans="1:14" ht="15" customHeight="1">
      <c r="A26" s="19" t="str">
        <f t="shared" si="9"/>
        <v>Ronde 2 W1</v>
      </c>
      <c r="B26" s="31">
        <v>13</v>
      </c>
      <c r="C26" s="32">
        <v>4</v>
      </c>
      <c r="D26" s="20">
        <f t="shared" si="10"/>
        <v>1</v>
      </c>
      <c r="E26" s="20">
        <f t="shared" si="10"/>
        <v>0</v>
      </c>
      <c r="F26" s="20">
        <f t="shared" si="11"/>
        <v>9</v>
      </c>
      <c r="G26" s="20">
        <f t="shared" si="12"/>
        <v>-9</v>
      </c>
      <c r="H26" s="19" t="str">
        <f t="shared" si="13"/>
        <v>Ronde 2 W1</v>
      </c>
      <c r="I26" s="31">
        <v>13</v>
      </c>
      <c r="J26" s="32">
        <v>6</v>
      </c>
      <c r="K26" s="20">
        <f t="shared" si="14"/>
        <v>1</v>
      </c>
      <c r="L26" s="20">
        <f t="shared" si="14"/>
        <v>0</v>
      </c>
      <c r="M26" s="20">
        <f t="shared" si="15"/>
        <v>7</v>
      </c>
      <c r="N26" s="20">
        <f t="shared" si="16"/>
        <v>-7</v>
      </c>
    </row>
    <row r="27" spans="1:14" ht="15" customHeight="1">
      <c r="A27" s="21" t="str">
        <f t="shared" si="9"/>
        <v>Ronde 2 W2</v>
      </c>
      <c r="B27" s="33">
        <v>13</v>
      </c>
      <c r="C27" s="34">
        <v>5</v>
      </c>
      <c r="D27" s="20">
        <f t="shared" si="10"/>
        <v>1</v>
      </c>
      <c r="E27" s="20">
        <f t="shared" si="10"/>
        <v>0</v>
      </c>
      <c r="F27" s="20">
        <f t="shared" si="11"/>
        <v>8</v>
      </c>
      <c r="G27" s="20">
        <f t="shared" si="12"/>
        <v>-8</v>
      </c>
      <c r="H27" s="21" t="str">
        <f t="shared" si="13"/>
        <v>Ronde 2 W2</v>
      </c>
      <c r="I27" s="33">
        <v>2</v>
      </c>
      <c r="J27" s="34">
        <v>13</v>
      </c>
      <c r="K27" s="20">
        <f t="shared" si="14"/>
        <v>0</v>
      </c>
      <c r="L27" s="20">
        <f t="shared" si="14"/>
        <v>1</v>
      </c>
      <c r="M27" s="20">
        <f t="shared" si="15"/>
        <v>-11</v>
      </c>
      <c r="N27" s="20">
        <f t="shared" si="16"/>
        <v>11</v>
      </c>
    </row>
    <row r="28" spans="1:14" ht="15" customHeight="1">
      <c r="A28" s="22" t="str">
        <f t="shared" si="9"/>
        <v>Ronde 2 W3</v>
      </c>
      <c r="B28" s="35">
        <v>13</v>
      </c>
      <c r="C28" s="36">
        <v>1</v>
      </c>
      <c r="D28" s="23">
        <f t="shared" si="10"/>
        <v>1</v>
      </c>
      <c r="E28" s="23">
        <f t="shared" si="10"/>
        <v>0</v>
      </c>
      <c r="F28" s="23">
        <f t="shared" si="11"/>
        <v>12</v>
      </c>
      <c r="G28" s="23">
        <f t="shared" si="12"/>
        <v>-12</v>
      </c>
      <c r="H28" s="22" t="str">
        <f t="shared" si="13"/>
        <v>Ronde 2 W3</v>
      </c>
      <c r="I28" s="35">
        <v>13</v>
      </c>
      <c r="J28" s="36">
        <v>11</v>
      </c>
      <c r="K28" s="23">
        <f t="shared" si="14"/>
        <v>1</v>
      </c>
      <c r="L28" s="23">
        <f t="shared" si="14"/>
        <v>0</v>
      </c>
      <c r="M28" s="23">
        <f t="shared" si="15"/>
        <v>2</v>
      </c>
      <c r="N28" s="23">
        <f t="shared" si="16"/>
        <v>-2</v>
      </c>
    </row>
    <row r="29" spans="1:14" ht="15" customHeight="1">
      <c r="A29" s="19" t="str">
        <f t="shared" si="9"/>
        <v>Ronde 3 W1</v>
      </c>
      <c r="B29" s="31">
        <v>13</v>
      </c>
      <c r="C29" s="32">
        <v>10</v>
      </c>
      <c r="D29" s="20">
        <f t="shared" si="10"/>
        <v>1</v>
      </c>
      <c r="E29" s="20">
        <f t="shared" si="10"/>
        <v>0</v>
      </c>
      <c r="F29" s="20">
        <f t="shared" si="11"/>
        <v>3</v>
      </c>
      <c r="G29" s="20">
        <f t="shared" si="12"/>
        <v>-3</v>
      </c>
      <c r="H29" s="19" t="str">
        <f t="shared" si="13"/>
        <v>Ronde 3 W1</v>
      </c>
      <c r="I29" s="31">
        <v>8</v>
      </c>
      <c r="J29" s="32">
        <v>13</v>
      </c>
      <c r="K29" s="20">
        <f t="shared" si="14"/>
        <v>0</v>
      </c>
      <c r="L29" s="20">
        <f t="shared" si="14"/>
        <v>1</v>
      </c>
      <c r="M29" s="20">
        <f t="shared" si="15"/>
        <v>-5</v>
      </c>
      <c r="N29" s="20">
        <f t="shared" si="16"/>
        <v>5</v>
      </c>
    </row>
    <row r="30" spans="1:14" ht="15" customHeight="1" thickBot="1">
      <c r="A30" s="24" t="str">
        <f t="shared" si="9"/>
        <v>Ronde 3 W2</v>
      </c>
      <c r="B30" s="37">
        <v>13</v>
      </c>
      <c r="C30" s="38">
        <v>5</v>
      </c>
      <c r="D30" s="20">
        <f t="shared" si="10"/>
        <v>1</v>
      </c>
      <c r="E30" s="20">
        <f t="shared" si="10"/>
        <v>0</v>
      </c>
      <c r="F30" s="20">
        <f t="shared" si="11"/>
        <v>8</v>
      </c>
      <c r="G30" s="20">
        <f t="shared" si="12"/>
        <v>-8</v>
      </c>
      <c r="H30" s="24" t="str">
        <f t="shared" si="13"/>
        <v>Ronde 3 W2</v>
      </c>
      <c r="I30" s="37">
        <v>13</v>
      </c>
      <c r="J30" s="38">
        <v>11</v>
      </c>
      <c r="K30" s="20">
        <f t="shared" si="14"/>
        <v>1</v>
      </c>
      <c r="L30" s="20">
        <f t="shared" si="14"/>
        <v>0</v>
      </c>
      <c r="M30" s="20">
        <f t="shared" si="15"/>
        <v>2</v>
      </c>
      <c r="N30" s="20">
        <f t="shared" si="16"/>
        <v>-2</v>
      </c>
    </row>
    <row r="31" spans="1:14" ht="15" hidden="1" customHeight="1">
      <c r="A31" s="1" t="str">
        <f t="shared" si="9"/>
        <v>Totaal</v>
      </c>
      <c r="B31" s="20">
        <f t="shared" ref="B31:G31" si="17">SUM(B23:B30)</f>
        <v>104</v>
      </c>
      <c r="C31" s="20">
        <f t="shared" si="17"/>
        <v>39</v>
      </c>
      <c r="D31" s="20">
        <f t="shared" si="17"/>
        <v>8</v>
      </c>
      <c r="E31" s="20">
        <f t="shared" si="17"/>
        <v>0</v>
      </c>
      <c r="F31" s="20">
        <f t="shared" si="17"/>
        <v>65</v>
      </c>
      <c r="G31" s="20">
        <f t="shared" si="17"/>
        <v>-65</v>
      </c>
      <c r="H31" s="1" t="str">
        <f t="shared" si="13"/>
        <v>Totaal</v>
      </c>
      <c r="I31" s="20">
        <f t="shared" ref="I31:N31" si="18">SUM(I23:I30)</f>
        <v>68</v>
      </c>
      <c r="J31" s="20">
        <f t="shared" si="18"/>
        <v>85</v>
      </c>
      <c r="K31" s="20">
        <f t="shared" si="18"/>
        <v>4</v>
      </c>
      <c r="L31" s="20">
        <f t="shared" si="18"/>
        <v>4</v>
      </c>
      <c r="M31" s="20">
        <f t="shared" si="18"/>
        <v>-17</v>
      </c>
      <c r="N31" s="20">
        <f t="shared" si="18"/>
        <v>17</v>
      </c>
    </row>
    <row r="32" spans="1:14" ht="30" customHeight="1"/>
    <row r="33" spans="1:14" ht="20.100000000000001" customHeight="1" thickBot="1">
      <c r="A33" s="117" t="s">
        <v>35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</row>
    <row r="34" spans="1:14" ht="15" customHeight="1">
      <c r="A34" s="10"/>
      <c r="B34" s="11" t="s">
        <v>11</v>
      </c>
      <c r="C34" s="12" t="s">
        <v>13</v>
      </c>
      <c r="H34" s="10"/>
      <c r="I34" s="11" t="s">
        <v>12</v>
      </c>
      <c r="J34" s="12" t="s">
        <v>14</v>
      </c>
    </row>
    <row r="35" spans="1:14" ht="15" customHeight="1">
      <c r="A35" s="13"/>
      <c r="B35" s="14" t="str">
        <f ca="1">INDIRECT("Team"&amp;B34)</f>
        <v>PCM 1</v>
      </c>
      <c r="C35" s="15" t="str">
        <f ca="1">INDIRECT("Team"&amp;C34)</f>
        <v>Lingewaard 2</v>
      </c>
      <c r="D35" s="9" t="str">
        <f>B34</f>
        <v>C1</v>
      </c>
      <c r="E35" s="9" t="str">
        <f>C34</f>
        <v>C3</v>
      </c>
      <c r="F35" s="9" t="str">
        <f>B34</f>
        <v>C1</v>
      </c>
      <c r="G35" s="9" t="str">
        <f>C34</f>
        <v>C3</v>
      </c>
      <c r="H35" s="13"/>
      <c r="I35" s="14" t="str">
        <f ca="1">INDIRECT("Team"&amp;I34)</f>
        <v>Zevenaar 1</v>
      </c>
      <c r="J35" s="15" t="str">
        <f ca="1">INDIRECT("Team"&amp;J34)</f>
        <v>Doetinchem 3</v>
      </c>
      <c r="K35" s="9" t="str">
        <f>I34</f>
        <v>C2</v>
      </c>
      <c r="L35" s="9" t="str">
        <f>J34</f>
        <v>C4</v>
      </c>
      <c r="M35" s="9" t="str">
        <f>I34</f>
        <v>C2</v>
      </c>
      <c r="N35" s="9" t="str">
        <f>J34</f>
        <v>C4</v>
      </c>
    </row>
    <row r="36" spans="1:14" ht="15" customHeight="1">
      <c r="A36" s="16"/>
      <c r="B36" s="17"/>
      <c r="C36" s="18"/>
      <c r="D36" s="9" t="str">
        <f>D8</f>
        <v>W</v>
      </c>
      <c r="E36" s="9" t="str">
        <f>E8</f>
        <v>W</v>
      </c>
      <c r="F36" s="9" t="str">
        <f>F8</f>
        <v>P</v>
      </c>
      <c r="G36" s="9" t="str">
        <f>G8</f>
        <v>P</v>
      </c>
      <c r="H36" s="16"/>
      <c r="I36" s="17"/>
      <c r="J36" s="18"/>
      <c r="K36" s="9" t="str">
        <f>D36</f>
        <v>W</v>
      </c>
      <c r="L36" s="9" t="str">
        <f>E36</f>
        <v>W</v>
      </c>
      <c r="M36" s="9" t="str">
        <f>F36</f>
        <v>P</v>
      </c>
      <c r="N36" s="9" t="str">
        <f>G36</f>
        <v>P</v>
      </c>
    </row>
    <row r="37" spans="1:14" ht="15" customHeight="1">
      <c r="A37" s="19" t="str">
        <f t="shared" ref="A37:A45" si="19">A9</f>
        <v>Ronde 1 W1</v>
      </c>
      <c r="B37" s="31">
        <v>13</v>
      </c>
      <c r="C37" s="32">
        <v>10</v>
      </c>
      <c r="D37" s="20">
        <f t="shared" ref="D37:E44" si="20">IF(B37=13,1,0)</f>
        <v>1</v>
      </c>
      <c r="E37" s="20">
        <f t="shared" si="20"/>
        <v>0</v>
      </c>
      <c r="F37" s="20">
        <f t="shared" ref="F37:F44" si="21">B37-C37</f>
        <v>3</v>
      </c>
      <c r="G37" s="20">
        <f t="shared" ref="G37:G44" si="22">C37-B37</f>
        <v>-3</v>
      </c>
      <c r="H37" s="19" t="str">
        <f t="shared" ref="H37:H45" si="23">A37</f>
        <v>Ronde 1 W1</v>
      </c>
      <c r="I37" s="31">
        <v>3</v>
      </c>
      <c r="J37" s="32">
        <v>13</v>
      </c>
      <c r="K37" s="20">
        <f t="shared" ref="K37:L44" si="24">IF(I37=13,1,0)</f>
        <v>0</v>
      </c>
      <c r="L37" s="20">
        <f t="shared" si="24"/>
        <v>1</v>
      </c>
      <c r="M37" s="20">
        <f t="shared" ref="M37:M44" si="25">I37-J37</f>
        <v>-10</v>
      </c>
      <c r="N37" s="20">
        <f t="shared" ref="N37:N44" si="26">J37-I37</f>
        <v>10</v>
      </c>
    </row>
    <row r="38" spans="1:14" ht="15" customHeight="1">
      <c r="A38" s="21" t="str">
        <f t="shared" si="19"/>
        <v>Ronde 1 W2</v>
      </c>
      <c r="B38" s="33">
        <v>13</v>
      </c>
      <c r="C38" s="34">
        <v>1</v>
      </c>
      <c r="D38" s="20">
        <f t="shared" si="20"/>
        <v>1</v>
      </c>
      <c r="E38" s="20">
        <f t="shared" si="20"/>
        <v>0</v>
      </c>
      <c r="F38" s="20">
        <f t="shared" si="21"/>
        <v>12</v>
      </c>
      <c r="G38" s="20">
        <f t="shared" si="22"/>
        <v>-12</v>
      </c>
      <c r="H38" s="21" t="str">
        <f t="shared" si="23"/>
        <v>Ronde 1 W2</v>
      </c>
      <c r="I38" s="33">
        <v>3</v>
      </c>
      <c r="J38" s="34">
        <v>13</v>
      </c>
      <c r="K38" s="20">
        <f t="shared" si="24"/>
        <v>0</v>
      </c>
      <c r="L38" s="20">
        <f t="shared" si="24"/>
        <v>1</v>
      </c>
      <c r="M38" s="20">
        <f t="shared" si="25"/>
        <v>-10</v>
      </c>
      <c r="N38" s="20">
        <f t="shared" si="26"/>
        <v>10</v>
      </c>
    </row>
    <row r="39" spans="1:14" ht="15" customHeight="1">
      <c r="A39" s="22" t="str">
        <f t="shared" si="19"/>
        <v>Ronde 1 W3</v>
      </c>
      <c r="B39" s="35">
        <v>13</v>
      </c>
      <c r="C39" s="36">
        <v>0</v>
      </c>
      <c r="D39" s="23">
        <f t="shared" si="20"/>
        <v>1</v>
      </c>
      <c r="E39" s="23">
        <f t="shared" si="20"/>
        <v>0</v>
      </c>
      <c r="F39" s="23">
        <f t="shared" si="21"/>
        <v>13</v>
      </c>
      <c r="G39" s="23">
        <f t="shared" si="22"/>
        <v>-13</v>
      </c>
      <c r="H39" s="22" t="str">
        <f t="shared" si="23"/>
        <v>Ronde 1 W3</v>
      </c>
      <c r="I39" s="35">
        <v>13</v>
      </c>
      <c r="J39" s="36">
        <v>10</v>
      </c>
      <c r="K39" s="23">
        <f t="shared" si="24"/>
        <v>1</v>
      </c>
      <c r="L39" s="23">
        <f t="shared" si="24"/>
        <v>0</v>
      </c>
      <c r="M39" s="23">
        <f t="shared" si="25"/>
        <v>3</v>
      </c>
      <c r="N39" s="23">
        <f t="shared" si="26"/>
        <v>-3</v>
      </c>
    </row>
    <row r="40" spans="1:14" ht="15" customHeight="1">
      <c r="A40" s="19" t="str">
        <f t="shared" si="19"/>
        <v>Ronde 2 W1</v>
      </c>
      <c r="B40" s="31">
        <v>13</v>
      </c>
      <c r="C40" s="32">
        <v>3</v>
      </c>
      <c r="D40" s="20">
        <f t="shared" si="20"/>
        <v>1</v>
      </c>
      <c r="E40" s="20">
        <f t="shared" si="20"/>
        <v>0</v>
      </c>
      <c r="F40" s="20">
        <f t="shared" si="21"/>
        <v>10</v>
      </c>
      <c r="G40" s="20">
        <f t="shared" si="22"/>
        <v>-10</v>
      </c>
      <c r="H40" s="19" t="str">
        <f t="shared" si="23"/>
        <v>Ronde 2 W1</v>
      </c>
      <c r="I40" s="31">
        <v>13</v>
      </c>
      <c r="J40" s="32">
        <v>11</v>
      </c>
      <c r="K40" s="20">
        <f t="shared" si="24"/>
        <v>1</v>
      </c>
      <c r="L40" s="20">
        <f t="shared" si="24"/>
        <v>0</v>
      </c>
      <c r="M40" s="20">
        <f t="shared" si="25"/>
        <v>2</v>
      </c>
      <c r="N40" s="20">
        <f t="shared" si="26"/>
        <v>-2</v>
      </c>
    </row>
    <row r="41" spans="1:14" ht="15" customHeight="1">
      <c r="A41" s="21" t="str">
        <f t="shared" si="19"/>
        <v>Ronde 2 W2</v>
      </c>
      <c r="B41" s="33">
        <v>13</v>
      </c>
      <c r="C41" s="34">
        <v>12</v>
      </c>
      <c r="D41" s="20">
        <f t="shared" si="20"/>
        <v>1</v>
      </c>
      <c r="E41" s="20">
        <f t="shared" si="20"/>
        <v>0</v>
      </c>
      <c r="F41" s="20">
        <f t="shared" si="21"/>
        <v>1</v>
      </c>
      <c r="G41" s="20">
        <f t="shared" si="22"/>
        <v>-1</v>
      </c>
      <c r="H41" s="21" t="str">
        <f t="shared" si="23"/>
        <v>Ronde 2 W2</v>
      </c>
      <c r="I41" s="33">
        <v>11</v>
      </c>
      <c r="J41" s="34">
        <v>13</v>
      </c>
      <c r="K41" s="20">
        <f t="shared" si="24"/>
        <v>0</v>
      </c>
      <c r="L41" s="20">
        <f t="shared" si="24"/>
        <v>1</v>
      </c>
      <c r="M41" s="20">
        <f t="shared" si="25"/>
        <v>-2</v>
      </c>
      <c r="N41" s="20">
        <f t="shared" si="26"/>
        <v>2</v>
      </c>
    </row>
    <row r="42" spans="1:14" ht="15" customHeight="1">
      <c r="A42" s="22" t="str">
        <f t="shared" si="19"/>
        <v>Ronde 2 W3</v>
      </c>
      <c r="B42" s="35">
        <v>13</v>
      </c>
      <c r="C42" s="36">
        <v>5</v>
      </c>
      <c r="D42" s="23">
        <f t="shared" si="20"/>
        <v>1</v>
      </c>
      <c r="E42" s="23">
        <f t="shared" si="20"/>
        <v>0</v>
      </c>
      <c r="F42" s="23">
        <f t="shared" si="21"/>
        <v>8</v>
      </c>
      <c r="G42" s="23">
        <f t="shared" si="22"/>
        <v>-8</v>
      </c>
      <c r="H42" s="22" t="str">
        <f t="shared" si="23"/>
        <v>Ronde 2 W3</v>
      </c>
      <c r="I42" s="35">
        <v>13</v>
      </c>
      <c r="J42" s="36">
        <v>12</v>
      </c>
      <c r="K42" s="23">
        <f t="shared" si="24"/>
        <v>1</v>
      </c>
      <c r="L42" s="23">
        <f t="shared" si="24"/>
        <v>0</v>
      </c>
      <c r="M42" s="23">
        <f t="shared" si="25"/>
        <v>1</v>
      </c>
      <c r="N42" s="23">
        <f t="shared" si="26"/>
        <v>-1</v>
      </c>
    </row>
    <row r="43" spans="1:14" ht="15" customHeight="1">
      <c r="A43" s="19" t="str">
        <f t="shared" si="19"/>
        <v>Ronde 3 W1</v>
      </c>
      <c r="B43" s="31">
        <v>13</v>
      </c>
      <c r="C43" s="32">
        <v>8</v>
      </c>
      <c r="D43" s="20">
        <f t="shared" si="20"/>
        <v>1</v>
      </c>
      <c r="E43" s="20">
        <f t="shared" si="20"/>
        <v>0</v>
      </c>
      <c r="F43" s="20">
        <f t="shared" si="21"/>
        <v>5</v>
      </c>
      <c r="G43" s="20">
        <f t="shared" si="22"/>
        <v>-5</v>
      </c>
      <c r="H43" s="19" t="str">
        <f t="shared" si="23"/>
        <v>Ronde 3 W1</v>
      </c>
      <c r="I43" s="31">
        <v>9</v>
      </c>
      <c r="J43" s="32">
        <v>13</v>
      </c>
      <c r="K43" s="20">
        <f t="shared" si="24"/>
        <v>0</v>
      </c>
      <c r="L43" s="20">
        <f t="shared" si="24"/>
        <v>1</v>
      </c>
      <c r="M43" s="20">
        <f t="shared" si="25"/>
        <v>-4</v>
      </c>
      <c r="N43" s="20">
        <f t="shared" si="26"/>
        <v>4</v>
      </c>
    </row>
    <row r="44" spans="1:14" ht="15" customHeight="1" thickBot="1">
      <c r="A44" s="24" t="str">
        <f t="shared" si="19"/>
        <v>Ronde 3 W2</v>
      </c>
      <c r="B44" s="37">
        <v>13</v>
      </c>
      <c r="C44" s="38">
        <v>0</v>
      </c>
      <c r="D44" s="20">
        <f t="shared" si="20"/>
        <v>1</v>
      </c>
      <c r="E44" s="20">
        <f t="shared" si="20"/>
        <v>0</v>
      </c>
      <c r="F44" s="20">
        <f t="shared" si="21"/>
        <v>13</v>
      </c>
      <c r="G44" s="20">
        <f t="shared" si="22"/>
        <v>-13</v>
      </c>
      <c r="H44" s="24" t="str">
        <f t="shared" si="23"/>
        <v>Ronde 3 W2</v>
      </c>
      <c r="I44" s="37">
        <v>8</v>
      </c>
      <c r="J44" s="38">
        <v>13</v>
      </c>
      <c r="K44" s="20">
        <f t="shared" si="24"/>
        <v>0</v>
      </c>
      <c r="L44" s="20">
        <f t="shared" si="24"/>
        <v>1</v>
      </c>
      <c r="M44" s="20">
        <f t="shared" si="25"/>
        <v>-5</v>
      </c>
      <c r="N44" s="20">
        <f t="shared" si="26"/>
        <v>5</v>
      </c>
    </row>
    <row r="45" spans="1:14" ht="15" hidden="1" customHeight="1">
      <c r="A45" s="1" t="str">
        <f t="shared" si="19"/>
        <v>Totaal</v>
      </c>
      <c r="B45" s="20">
        <f t="shared" ref="B45:G45" si="27">SUM(B37:B44)</f>
        <v>104</v>
      </c>
      <c r="C45" s="20">
        <f t="shared" si="27"/>
        <v>39</v>
      </c>
      <c r="D45" s="20">
        <f t="shared" si="27"/>
        <v>8</v>
      </c>
      <c r="E45" s="20">
        <f t="shared" si="27"/>
        <v>0</v>
      </c>
      <c r="F45" s="20">
        <f t="shared" si="27"/>
        <v>65</v>
      </c>
      <c r="G45" s="20">
        <f t="shared" si="27"/>
        <v>-65</v>
      </c>
      <c r="H45" s="1" t="str">
        <f t="shared" si="23"/>
        <v>Totaal</v>
      </c>
      <c r="I45" s="20">
        <f t="shared" ref="I45:N45" si="28">SUM(I37:I44)</f>
        <v>73</v>
      </c>
      <c r="J45" s="20">
        <f t="shared" si="28"/>
        <v>98</v>
      </c>
      <c r="K45" s="20">
        <f t="shared" si="28"/>
        <v>3</v>
      </c>
      <c r="L45" s="20">
        <f t="shared" si="28"/>
        <v>5</v>
      </c>
      <c r="M45" s="20">
        <f t="shared" si="28"/>
        <v>-25</v>
      </c>
      <c r="N45" s="20">
        <f t="shared" si="28"/>
        <v>25</v>
      </c>
    </row>
    <row r="46" spans="1:14" ht="30" customHeight="1"/>
  </sheetData>
  <sheetProtection sheet="1" objects="1" scenarios="1"/>
  <mergeCells count="6">
    <mergeCell ref="A1:J1"/>
    <mergeCell ref="A19:N19"/>
    <mergeCell ref="A33:N33"/>
    <mergeCell ref="A2:N2"/>
    <mergeCell ref="A3:N3"/>
    <mergeCell ref="A5:N5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6" orientation="portrait" horizontalDpi="4294967293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50"/>
    <pageSetUpPr fitToPage="1"/>
  </sheetPr>
  <dimension ref="A1:N46"/>
  <sheetViews>
    <sheetView showGridLines="0" showRowColHeaders="0" zoomScaleNormal="100" workbookViewId="0">
      <pane ySplit="4" topLeftCell="A5" activePane="bottomLeft" state="frozen"/>
      <selection sqref="A1:IV1"/>
      <selection pane="bottomLeft" activeCell="A5" sqref="A5"/>
    </sheetView>
  </sheetViews>
  <sheetFormatPr defaultRowHeight="12.75"/>
  <cols>
    <col min="1" max="1" width="12.7109375" style="1" customWidth="1"/>
    <col min="2" max="13" width="6.7109375" style="9" customWidth="1"/>
    <col min="14" max="16384" width="9.140625" style="1"/>
  </cols>
  <sheetData>
    <row r="1" spans="1:14" ht="23.25">
      <c r="B1" s="114" t="str">
        <f>"IJsselcup "&amp;Jaar</f>
        <v>IJsselcup 2016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4" ht="30" customHeight="1">
      <c r="B2" s="115" t="str">
        <f>"Stand "&amp;TEXT(Datum2,"dd-mm-jjjj")</f>
        <v>Stand 28-05-2016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39"/>
    </row>
    <row r="3" spans="1:14" ht="15">
      <c r="B3" s="118" t="str">
        <f>Lokatie2</f>
        <v>Zeddam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41"/>
    </row>
    <row r="4" spans="1:14" ht="30" customHeight="1">
      <c r="N4" s="9"/>
    </row>
    <row r="5" spans="1:14" ht="20.100000000000001" customHeight="1" thickBot="1">
      <c r="B5" s="117" t="str">
        <f>'Scores speeldag 2'!A5</f>
        <v>Poule A (A1-A3 en A2-A4)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9"/>
    </row>
    <row r="6" spans="1:14" ht="15" customHeight="1">
      <c r="B6" s="119" t="s">
        <v>3</v>
      </c>
      <c r="C6" s="120"/>
      <c r="D6" s="121"/>
      <c r="E6" s="128" t="s">
        <v>4</v>
      </c>
      <c r="F6" s="120"/>
      <c r="G6" s="121"/>
      <c r="H6" s="128" t="s">
        <v>5</v>
      </c>
      <c r="I6" s="120"/>
      <c r="J6" s="121"/>
      <c r="K6" s="120" t="s">
        <v>6</v>
      </c>
      <c r="L6" s="120"/>
      <c r="M6" s="127"/>
    </row>
    <row r="7" spans="1:14" ht="15" customHeight="1">
      <c r="B7" s="122" t="str">
        <f ca="1">INDIRECT("Team"&amp;B6)</f>
        <v>Lochem</v>
      </c>
      <c r="C7" s="123"/>
      <c r="D7" s="124"/>
      <c r="E7" s="125" t="str">
        <f ca="1">INDIRECT("Team"&amp;E6)</f>
        <v>Lingewaard 1</v>
      </c>
      <c r="F7" s="123"/>
      <c r="G7" s="124"/>
      <c r="H7" s="125" t="str">
        <f ca="1">INDIRECT("Team"&amp;H6)</f>
        <v>Doetinchem 1</v>
      </c>
      <c r="I7" s="123"/>
      <c r="J7" s="124"/>
      <c r="K7" s="123" t="str">
        <f ca="1">INDIRECT("Team"&amp;K6)</f>
        <v>Zevenaar  2</v>
      </c>
      <c r="L7" s="123"/>
      <c r="M7" s="126"/>
    </row>
    <row r="8" spans="1:14" ht="15" customHeight="1">
      <c r="A8" s="1" t="str">
        <f>'Scores speeldag 2'!A9</f>
        <v>Ronde 1 W1</v>
      </c>
      <c r="B8" s="42">
        <f>'Scores speeldag 2'!B9</f>
        <v>7</v>
      </c>
      <c r="C8" s="43">
        <f>'Scores speeldag 2'!C9</f>
        <v>13</v>
      </c>
      <c r="D8" s="44">
        <f>'Scores speeldag 2'!F9</f>
        <v>-6</v>
      </c>
      <c r="E8" s="45">
        <f>'Scores speeldag 2'!I9</f>
        <v>12</v>
      </c>
      <c r="F8" s="43">
        <f>'Scores speeldag 2'!J9</f>
        <v>13</v>
      </c>
      <c r="G8" s="44">
        <f>'Scores speeldag 2'!M9</f>
        <v>-1</v>
      </c>
      <c r="H8" s="45">
        <f>'Scores speeldag 2'!C9</f>
        <v>13</v>
      </c>
      <c r="I8" s="43">
        <f>'Scores speeldag 2'!B9</f>
        <v>7</v>
      </c>
      <c r="J8" s="44">
        <f>'Scores speeldag 2'!G9</f>
        <v>6</v>
      </c>
      <c r="K8" s="43">
        <f>'Scores speeldag 2'!J9</f>
        <v>13</v>
      </c>
      <c r="L8" s="43">
        <f>'Scores speeldag 2'!I9</f>
        <v>12</v>
      </c>
      <c r="M8" s="46">
        <f>'Scores speeldag 2'!N9</f>
        <v>1</v>
      </c>
    </row>
    <row r="9" spans="1:14" ht="15" customHeight="1">
      <c r="A9" s="1" t="str">
        <f>'Scores speeldag 2'!A10</f>
        <v>Ronde 1 W2</v>
      </c>
      <c r="B9" s="47">
        <f>'Scores speeldag 2'!B10</f>
        <v>4</v>
      </c>
      <c r="C9" s="48">
        <f>'Scores speeldag 2'!C10</f>
        <v>13</v>
      </c>
      <c r="D9" s="49">
        <f>'Scores speeldag 2'!F10</f>
        <v>-9</v>
      </c>
      <c r="E9" s="50">
        <f>'Scores speeldag 2'!I10</f>
        <v>13</v>
      </c>
      <c r="F9" s="48">
        <f>'Scores speeldag 2'!J10</f>
        <v>4</v>
      </c>
      <c r="G9" s="49">
        <f>'Scores speeldag 2'!M10</f>
        <v>9</v>
      </c>
      <c r="H9" s="50">
        <f>'Scores speeldag 2'!C10</f>
        <v>13</v>
      </c>
      <c r="I9" s="48">
        <f>'Scores speeldag 2'!B10</f>
        <v>4</v>
      </c>
      <c r="J9" s="49">
        <f>'Scores speeldag 2'!G10</f>
        <v>9</v>
      </c>
      <c r="K9" s="48">
        <f>'Scores speeldag 2'!J10</f>
        <v>4</v>
      </c>
      <c r="L9" s="48">
        <f>'Scores speeldag 2'!I10</f>
        <v>13</v>
      </c>
      <c r="M9" s="51">
        <f>'Scores speeldag 2'!N10</f>
        <v>-9</v>
      </c>
    </row>
    <row r="10" spans="1:14" ht="15" customHeight="1">
      <c r="A10" s="52" t="str">
        <f>'Scores speeldag 2'!A11</f>
        <v>Ronde 1 W3</v>
      </c>
      <c r="B10" s="53">
        <f>'Scores speeldag 2'!B11</f>
        <v>13</v>
      </c>
      <c r="C10" s="54">
        <f>'Scores speeldag 2'!C11</f>
        <v>0</v>
      </c>
      <c r="D10" s="55">
        <f>'Scores speeldag 2'!F11</f>
        <v>13</v>
      </c>
      <c r="E10" s="56">
        <f>'Scores speeldag 2'!I11</f>
        <v>0</v>
      </c>
      <c r="F10" s="54">
        <f>'Scores speeldag 2'!J11</f>
        <v>13</v>
      </c>
      <c r="G10" s="55">
        <f>'Scores speeldag 2'!M11</f>
        <v>-13</v>
      </c>
      <c r="H10" s="56">
        <f>'Scores speeldag 2'!C11</f>
        <v>0</v>
      </c>
      <c r="I10" s="54">
        <f>'Scores speeldag 2'!B11</f>
        <v>13</v>
      </c>
      <c r="J10" s="55">
        <f>'Scores speeldag 2'!G11</f>
        <v>-13</v>
      </c>
      <c r="K10" s="54">
        <f>'Scores speeldag 2'!J11</f>
        <v>13</v>
      </c>
      <c r="L10" s="54">
        <f>'Scores speeldag 2'!I11</f>
        <v>0</v>
      </c>
      <c r="M10" s="57">
        <f>'Scores speeldag 2'!N11</f>
        <v>13</v>
      </c>
    </row>
    <row r="11" spans="1:14" ht="15" customHeight="1">
      <c r="A11" s="1" t="str">
        <f>'Scores speeldag 2'!A12</f>
        <v>Ronde 2 W1</v>
      </c>
      <c r="B11" s="58">
        <f>'Scores speeldag 2'!B12</f>
        <v>4</v>
      </c>
      <c r="C11" s="59">
        <f>'Scores speeldag 2'!C12</f>
        <v>13</v>
      </c>
      <c r="D11" s="60">
        <f>'Scores speeldag 2'!F12</f>
        <v>-9</v>
      </c>
      <c r="E11" s="61">
        <f>'Scores speeldag 2'!I12</f>
        <v>13</v>
      </c>
      <c r="F11" s="59">
        <f>'Scores speeldag 2'!J12</f>
        <v>3</v>
      </c>
      <c r="G11" s="60">
        <f>'Scores speeldag 2'!M12</f>
        <v>10</v>
      </c>
      <c r="H11" s="61">
        <f>'Scores speeldag 2'!C12</f>
        <v>13</v>
      </c>
      <c r="I11" s="59">
        <f>'Scores speeldag 2'!B12</f>
        <v>4</v>
      </c>
      <c r="J11" s="60">
        <f>'Scores speeldag 2'!G12</f>
        <v>9</v>
      </c>
      <c r="K11" s="59">
        <f>'Scores speeldag 2'!J12</f>
        <v>3</v>
      </c>
      <c r="L11" s="59">
        <f>'Scores speeldag 2'!I12</f>
        <v>13</v>
      </c>
      <c r="M11" s="62">
        <f>'Scores speeldag 2'!N12</f>
        <v>-10</v>
      </c>
    </row>
    <row r="12" spans="1:14" ht="15" customHeight="1">
      <c r="A12" s="1" t="str">
        <f>'Scores speeldag 2'!A13</f>
        <v>Ronde 2 W2</v>
      </c>
      <c r="B12" s="47">
        <f>'Scores speeldag 2'!B13</f>
        <v>2</v>
      </c>
      <c r="C12" s="48">
        <f>'Scores speeldag 2'!C13</f>
        <v>13</v>
      </c>
      <c r="D12" s="49">
        <f>'Scores speeldag 2'!F13</f>
        <v>-11</v>
      </c>
      <c r="E12" s="50">
        <f>'Scores speeldag 2'!I13</f>
        <v>9</v>
      </c>
      <c r="F12" s="48">
        <f>'Scores speeldag 2'!J13</f>
        <v>13</v>
      </c>
      <c r="G12" s="49">
        <f>'Scores speeldag 2'!M13</f>
        <v>-4</v>
      </c>
      <c r="H12" s="50">
        <f>'Scores speeldag 2'!C13</f>
        <v>13</v>
      </c>
      <c r="I12" s="48">
        <f>'Scores speeldag 2'!B13</f>
        <v>2</v>
      </c>
      <c r="J12" s="49">
        <f>'Scores speeldag 2'!G13</f>
        <v>11</v>
      </c>
      <c r="K12" s="48">
        <f>'Scores speeldag 2'!J13</f>
        <v>13</v>
      </c>
      <c r="L12" s="48">
        <f>'Scores speeldag 2'!I13</f>
        <v>9</v>
      </c>
      <c r="M12" s="51">
        <f>'Scores speeldag 2'!N13</f>
        <v>4</v>
      </c>
    </row>
    <row r="13" spans="1:14" ht="15" customHeight="1">
      <c r="A13" s="52" t="str">
        <f>'Scores speeldag 2'!A14</f>
        <v>Ronde 2 W3</v>
      </c>
      <c r="B13" s="53">
        <f>'Scores speeldag 2'!B14</f>
        <v>0</v>
      </c>
      <c r="C13" s="54">
        <f>'Scores speeldag 2'!C14</f>
        <v>13</v>
      </c>
      <c r="D13" s="55">
        <f>'Scores speeldag 2'!F14</f>
        <v>-13</v>
      </c>
      <c r="E13" s="56">
        <f>'Scores speeldag 2'!I14</f>
        <v>8</v>
      </c>
      <c r="F13" s="54">
        <f>'Scores speeldag 2'!J14</f>
        <v>13</v>
      </c>
      <c r="G13" s="55">
        <f>'Scores speeldag 2'!M14</f>
        <v>-5</v>
      </c>
      <c r="H13" s="56">
        <f>'Scores speeldag 2'!C14</f>
        <v>13</v>
      </c>
      <c r="I13" s="54">
        <f>'Scores speeldag 2'!B14</f>
        <v>0</v>
      </c>
      <c r="J13" s="55">
        <f>'Scores speeldag 2'!G14</f>
        <v>13</v>
      </c>
      <c r="K13" s="54">
        <f>'Scores speeldag 2'!J14</f>
        <v>13</v>
      </c>
      <c r="L13" s="54">
        <f>'Scores speeldag 2'!I14</f>
        <v>8</v>
      </c>
      <c r="M13" s="57">
        <f>'Scores speeldag 2'!N14</f>
        <v>5</v>
      </c>
    </row>
    <row r="14" spans="1:14" ht="15" customHeight="1">
      <c r="A14" s="1" t="str">
        <f>'Scores speeldag 2'!A15</f>
        <v>Ronde 3 W1</v>
      </c>
      <c r="B14" s="58">
        <f>'Scores speeldag 2'!B15</f>
        <v>9</v>
      </c>
      <c r="C14" s="59">
        <f>'Scores speeldag 2'!C15</f>
        <v>13</v>
      </c>
      <c r="D14" s="60">
        <f>'Scores speeldag 2'!F15</f>
        <v>-4</v>
      </c>
      <c r="E14" s="61">
        <f>'Scores speeldag 2'!I15</f>
        <v>3</v>
      </c>
      <c r="F14" s="59">
        <f>'Scores speeldag 2'!J15</f>
        <v>13</v>
      </c>
      <c r="G14" s="60">
        <f>'Scores speeldag 2'!M15</f>
        <v>-10</v>
      </c>
      <c r="H14" s="61">
        <f>'Scores speeldag 2'!C15</f>
        <v>13</v>
      </c>
      <c r="I14" s="59">
        <f>'Scores speeldag 2'!B15</f>
        <v>9</v>
      </c>
      <c r="J14" s="60">
        <f>'Scores speeldag 2'!G15</f>
        <v>4</v>
      </c>
      <c r="K14" s="59">
        <f>'Scores speeldag 2'!J15</f>
        <v>13</v>
      </c>
      <c r="L14" s="59">
        <f>'Scores speeldag 2'!I15</f>
        <v>3</v>
      </c>
      <c r="M14" s="62">
        <f>'Scores speeldag 2'!N15</f>
        <v>10</v>
      </c>
    </row>
    <row r="15" spans="1:14" ht="15" customHeight="1">
      <c r="A15" s="1" t="str">
        <f>'Scores speeldag 2'!A16</f>
        <v>Ronde 3 W2</v>
      </c>
      <c r="B15" s="63">
        <f>'Scores speeldag 2'!B16</f>
        <v>12</v>
      </c>
      <c r="C15" s="64">
        <f>'Scores speeldag 2'!C16</f>
        <v>13</v>
      </c>
      <c r="D15" s="65">
        <f>'Scores speeldag 2'!F16</f>
        <v>-1</v>
      </c>
      <c r="E15" s="66">
        <f>'Scores speeldag 2'!I16</f>
        <v>10</v>
      </c>
      <c r="F15" s="64">
        <f>'Scores speeldag 2'!J16</f>
        <v>13</v>
      </c>
      <c r="G15" s="65">
        <f>'Scores speeldag 2'!M16</f>
        <v>-3</v>
      </c>
      <c r="H15" s="66">
        <f>'Scores speeldag 2'!C16</f>
        <v>13</v>
      </c>
      <c r="I15" s="64">
        <f>'Scores speeldag 2'!B16</f>
        <v>12</v>
      </c>
      <c r="J15" s="65">
        <f>'Scores speeldag 2'!G16</f>
        <v>1</v>
      </c>
      <c r="K15" s="64">
        <f>'Scores speeldag 2'!J16</f>
        <v>13</v>
      </c>
      <c r="L15" s="64">
        <f>'Scores speeldag 2'!I16</f>
        <v>10</v>
      </c>
      <c r="M15" s="67">
        <f>'Scores speeldag 2'!N16</f>
        <v>3</v>
      </c>
    </row>
    <row r="16" spans="1:14" ht="15" hidden="1" customHeight="1">
      <c r="A16" s="1" t="str">
        <f>'Scores speeldag 2'!A17</f>
        <v>Totaal</v>
      </c>
      <c r="B16" s="68">
        <f>'Scores speeldag 2'!B17</f>
        <v>51</v>
      </c>
      <c r="C16" s="69">
        <f>'Scores speeldag 2'!C17</f>
        <v>91</v>
      </c>
      <c r="D16" s="70"/>
      <c r="E16" s="71">
        <f>'Scores speeldag 2'!I17</f>
        <v>68</v>
      </c>
      <c r="F16" s="69">
        <f>'Scores speeldag 2'!J17</f>
        <v>85</v>
      </c>
      <c r="G16" s="70">
        <f>'Scores speeldag 2'!M17</f>
        <v>-17</v>
      </c>
      <c r="H16" s="71">
        <f>'Scores speeldag 2'!C17</f>
        <v>91</v>
      </c>
      <c r="I16" s="69">
        <f>'Scores speeldag 2'!B17</f>
        <v>51</v>
      </c>
      <c r="J16" s="70"/>
      <c r="K16" s="69">
        <f>'Scores speeldag 2'!J17</f>
        <v>85</v>
      </c>
      <c r="L16" s="69">
        <f>'Scores speeldag 2'!I17</f>
        <v>68</v>
      </c>
      <c r="M16" s="72"/>
    </row>
    <row r="17" spans="1:14" ht="15" customHeight="1" thickBot="1">
      <c r="A17" s="1" t="str">
        <f>'Scores speeldag 2'!A17</f>
        <v>Totaal</v>
      </c>
      <c r="B17" s="73">
        <f>'Scores speeldag 2'!D17</f>
        <v>1</v>
      </c>
      <c r="C17" s="74">
        <f>'Scores speeldag 2'!E17</f>
        <v>7</v>
      </c>
      <c r="D17" s="75">
        <f>'Scores speeldag 2'!F17</f>
        <v>-40</v>
      </c>
      <c r="E17" s="76">
        <f>'Scores speeldag 2'!K17</f>
        <v>2</v>
      </c>
      <c r="F17" s="74">
        <f>'Scores speeldag 2'!L17</f>
        <v>6</v>
      </c>
      <c r="G17" s="75">
        <f>'Scores speeldag 2'!M17</f>
        <v>-17</v>
      </c>
      <c r="H17" s="76">
        <f>'Scores speeldag 2'!E17</f>
        <v>7</v>
      </c>
      <c r="I17" s="74">
        <f>'Scores speeldag 2'!D17</f>
        <v>1</v>
      </c>
      <c r="J17" s="75">
        <f>'Scores speeldag 2'!G17</f>
        <v>40</v>
      </c>
      <c r="K17" s="74">
        <f>'Scores speeldag 2'!L17</f>
        <v>6</v>
      </c>
      <c r="L17" s="74">
        <f>'Scores speeldag 2'!K17</f>
        <v>2</v>
      </c>
      <c r="M17" s="77">
        <f>'Scores speeldag 2'!N17</f>
        <v>17</v>
      </c>
    </row>
    <row r="18" spans="1:14" ht="30" customHeight="1"/>
    <row r="19" spans="1:14" ht="20.100000000000001" customHeight="1" thickBot="1">
      <c r="B19" s="117" t="str">
        <f>'Scores speeldag 2'!A19</f>
        <v>Poule B (B1-B3 en B2-B4)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9"/>
    </row>
    <row r="20" spans="1:14" ht="15" customHeight="1">
      <c r="B20" s="119" t="s">
        <v>7</v>
      </c>
      <c r="C20" s="120"/>
      <c r="D20" s="121"/>
      <c r="E20" s="128" t="s">
        <v>8</v>
      </c>
      <c r="F20" s="120"/>
      <c r="G20" s="121"/>
      <c r="H20" s="128" t="s">
        <v>9</v>
      </c>
      <c r="I20" s="120"/>
      <c r="J20" s="121"/>
      <c r="K20" s="120" t="s">
        <v>10</v>
      </c>
      <c r="L20" s="120"/>
      <c r="M20" s="127"/>
    </row>
    <row r="21" spans="1:14" ht="15" customHeight="1">
      <c r="B21" s="122" t="str">
        <f ca="1">INDIRECT("Team"&amp;B20)</f>
        <v>Doetinchem 2</v>
      </c>
      <c r="C21" s="123"/>
      <c r="D21" s="124"/>
      <c r="E21" s="125" t="str">
        <f ca="1">INDIRECT("Team"&amp;E20)</f>
        <v>PCM 2</v>
      </c>
      <c r="F21" s="123"/>
      <c r="G21" s="124"/>
      <c r="H21" s="125" t="str">
        <f ca="1">INDIRECT("Team"&amp;H20)</f>
        <v>Brummen</v>
      </c>
      <c r="I21" s="123"/>
      <c r="J21" s="124"/>
      <c r="K21" s="123" t="str">
        <f ca="1">INDIRECT("Team"&amp;K20)</f>
        <v>Zevenaar 3</v>
      </c>
      <c r="L21" s="123"/>
      <c r="M21" s="126"/>
    </row>
    <row r="22" spans="1:14" ht="15" customHeight="1">
      <c r="A22" s="1" t="str">
        <f>'Scores speeldag 2'!A23</f>
        <v>Ronde 1 W1</v>
      </c>
      <c r="B22" s="42">
        <f>'Scores speeldag 2'!B23</f>
        <v>13</v>
      </c>
      <c r="C22" s="43">
        <f>'Scores speeldag 2'!C23</f>
        <v>10</v>
      </c>
      <c r="D22" s="44">
        <f>'Scores speeldag 2'!F23</f>
        <v>3</v>
      </c>
      <c r="E22" s="45">
        <f>'Scores speeldag 2'!I23</f>
        <v>5</v>
      </c>
      <c r="F22" s="43">
        <f>'Scores speeldag 2'!J23</f>
        <v>13</v>
      </c>
      <c r="G22" s="44">
        <f>'Scores speeldag 2'!M23</f>
        <v>-8</v>
      </c>
      <c r="H22" s="45">
        <f>'Scores speeldag 2'!C23</f>
        <v>10</v>
      </c>
      <c r="I22" s="43">
        <f>'Scores speeldag 2'!B23</f>
        <v>13</v>
      </c>
      <c r="J22" s="44">
        <f>'Scores speeldag 2'!G23</f>
        <v>-3</v>
      </c>
      <c r="K22" s="43">
        <f>'Scores speeldag 2'!J23</f>
        <v>13</v>
      </c>
      <c r="L22" s="43">
        <f>'Scores speeldag 2'!I23</f>
        <v>5</v>
      </c>
      <c r="M22" s="46">
        <f>'Scores speeldag 2'!N23</f>
        <v>8</v>
      </c>
    </row>
    <row r="23" spans="1:14" ht="15" customHeight="1">
      <c r="A23" s="1" t="str">
        <f>'Scores speeldag 2'!A24</f>
        <v>Ronde 1 W2</v>
      </c>
      <c r="B23" s="47">
        <f>'Scores speeldag 2'!B24</f>
        <v>13</v>
      </c>
      <c r="C23" s="48">
        <f>'Scores speeldag 2'!C24</f>
        <v>3</v>
      </c>
      <c r="D23" s="49">
        <f>'Scores speeldag 2'!F24</f>
        <v>10</v>
      </c>
      <c r="E23" s="50">
        <f>'Scores speeldag 2'!I24</f>
        <v>13</v>
      </c>
      <c r="F23" s="48">
        <f>'Scores speeldag 2'!J24</f>
        <v>5</v>
      </c>
      <c r="G23" s="49">
        <f>'Scores speeldag 2'!M24</f>
        <v>8</v>
      </c>
      <c r="H23" s="50">
        <f>'Scores speeldag 2'!C24</f>
        <v>3</v>
      </c>
      <c r="I23" s="48">
        <f>'Scores speeldag 2'!B24</f>
        <v>13</v>
      </c>
      <c r="J23" s="49">
        <f>'Scores speeldag 2'!G24</f>
        <v>-10</v>
      </c>
      <c r="K23" s="48">
        <f>'Scores speeldag 2'!J24</f>
        <v>5</v>
      </c>
      <c r="L23" s="48">
        <f>'Scores speeldag 2'!I24</f>
        <v>13</v>
      </c>
      <c r="M23" s="51">
        <f>'Scores speeldag 2'!N24</f>
        <v>-8</v>
      </c>
    </row>
    <row r="24" spans="1:14" ht="15" customHeight="1">
      <c r="A24" s="52" t="str">
        <f>'Scores speeldag 2'!A25</f>
        <v>Ronde 1 W3</v>
      </c>
      <c r="B24" s="53">
        <f>'Scores speeldag 2'!B25</f>
        <v>13</v>
      </c>
      <c r="C24" s="54">
        <f>'Scores speeldag 2'!C25</f>
        <v>1</v>
      </c>
      <c r="D24" s="55">
        <f>'Scores speeldag 2'!F25</f>
        <v>12</v>
      </c>
      <c r="E24" s="56">
        <f>'Scores speeldag 2'!I25</f>
        <v>1</v>
      </c>
      <c r="F24" s="54">
        <f>'Scores speeldag 2'!J25</f>
        <v>13</v>
      </c>
      <c r="G24" s="55">
        <f>'Scores speeldag 2'!M25</f>
        <v>-12</v>
      </c>
      <c r="H24" s="56">
        <f>'Scores speeldag 2'!C25</f>
        <v>1</v>
      </c>
      <c r="I24" s="54">
        <f>'Scores speeldag 2'!B25</f>
        <v>13</v>
      </c>
      <c r="J24" s="55">
        <f>'Scores speeldag 2'!G25</f>
        <v>-12</v>
      </c>
      <c r="K24" s="54">
        <f>'Scores speeldag 2'!J25</f>
        <v>13</v>
      </c>
      <c r="L24" s="54">
        <f>'Scores speeldag 2'!I25</f>
        <v>1</v>
      </c>
      <c r="M24" s="57">
        <f>'Scores speeldag 2'!N25</f>
        <v>12</v>
      </c>
    </row>
    <row r="25" spans="1:14" ht="15" customHeight="1">
      <c r="A25" s="1" t="str">
        <f>'Scores speeldag 2'!A26</f>
        <v>Ronde 2 W1</v>
      </c>
      <c r="B25" s="58">
        <f>'Scores speeldag 2'!B26</f>
        <v>13</v>
      </c>
      <c r="C25" s="59">
        <f>'Scores speeldag 2'!C26</f>
        <v>4</v>
      </c>
      <c r="D25" s="60">
        <f>'Scores speeldag 2'!F26</f>
        <v>9</v>
      </c>
      <c r="E25" s="61">
        <f>'Scores speeldag 2'!I26</f>
        <v>13</v>
      </c>
      <c r="F25" s="59">
        <f>'Scores speeldag 2'!J26</f>
        <v>6</v>
      </c>
      <c r="G25" s="60">
        <f>'Scores speeldag 2'!M26</f>
        <v>7</v>
      </c>
      <c r="H25" s="61">
        <f>'Scores speeldag 2'!C26</f>
        <v>4</v>
      </c>
      <c r="I25" s="59">
        <f>'Scores speeldag 2'!B26</f>
        <v>13</v>
      </c>
      <c r="J25" s="60">
        <f>'Scores speeldag 2'!G26</f>
        <v>-9</v>
      </c>
      <c r="K25" s="59">
        <f>'Scores speeldag 2'!J26</f>
        <v>6</v>
      </c>
      <c r="L25" s="59">
        <f>'Scores speeldag 2'!I26</f>
        <v>13</v>
      </c>
      <c r="M25" s="62">
        <f>'Scores speeldag 2'!N26</f>
        <v>-7</v>
      </c>
    </row>
    <row r="26" spans="1:14" ht="15" customHeight="1">
      <c r="A26" s="1" t="str">
        <f>'Scores speeldag 2'!A27</f>
        <v>Ronde 2 W2</v>
      </c>
      <c r="B26" s="47">
        <f>'Scores speeldag 2'!B27</f>
        <v>13</v>
      </c>
      <c r="C26" s="48">
        <f>'Scores speeldag 2'!C27</f>
        <v>5</v>
      </c>
      <c r="D26" s="49">
        <f>'Scores speeldag 2'!F27</f>
        <v>8</v>
      </c>
      <c r="E26" s="50">
        <f>'Scores speeldag 2'!I27</f>
        <v>2</v>
      </c>
      <c r="F26" s="48">
        <f>'Scores speeldag 2'!J27</f>
        <v>13</v>
      </c>
      <c r="G26" s="49">
        <f>'Scores speeldag 2'!M27</f>
        <v>-11</v>
      </c>
      <c r="H26" s="50">
        <f>'Scores speeldag 2'!C27</f>
        <v>5</v>
      </c>
      <c r="I26" s="48">
        <f>'Scores speeldag 2'!B27</f>
        <v>13</v>
      </c>
      <c r="J26" s="49">
        <f>'Scores speeldag 2'!G27</f>
        <v>-8</v>
      </c>
      <c r="K26" s="48">
        <f>'Scores speeldag 2'!J27</f>
        <v>13</v>
      </c>
      <c r="L26" s="48">
        <f>'Scores speeldag 2'!I27</f>
        <v>2</v>
      </c>
      <c r="M26" s="51">
        <f>'Scores speeldag 2'!N27</f>
        <v>11</v>
      </c>
    </row>
    <row r="27" spans="1:14" ht="15" customHeight="1">
      <c r="A27" s="52" t="str">
        <f>'Scores speeldag 2'!A28</f>
        <v>Ronde 2 W3</v>
      </c>
      <c r="B27" s="53">
        <f>'Scores speeldag 2'!B28</f>
        <v>13</v>
      </c>
      <c r="C27" s="54">
        <f>'Scores speeldag 2'!C28</f>
        <v>1</v>
      </c>
      <c r="D27" s="55">
        <f>'Scores speeldag 2'!F28</f>
        <v>12</v>
      </c>
      <c r="E27" s="56">
        <f>'Scores speeldag 2'!I28</f>
        <v>13</v>
      </c>
      <c r="F27" s="54">
        <f>'Scores speeldag 2'!J28</f>
        <v>11</v>
      </c>
      <c r="G27" s="55">
        <f>'Scores speeldag 2'!M28</f>
        <v>2</v>
      </c>
      <c r="H27" s="56">
        <f>'Scores speeldag 2'!C28</f>
        <v>1</v>
      </c>
      <c r="I27" s="54">
        <f>'Scores speeldag 2'!B28</f>
        <v>13</v>
      </c>
      <c r="J27" s="55">
        <f>'Scores speeldag 2'!G28</f>
        <v>-12</v>
      </c>
      <c r="K27" s="54">
        <f>'Scores speeldag 2'!J28</f>
        <v>11</v>
      </c>
      <c r="L27" s="54">
        <f>'Scores speeldag 2'!I28</f>
        <v>13</v>
      </c>
      <c r="M27" s="57">
        <f>'Scores speeldag 2'!N28</f>
        <v>-2</v>
      </c>
    </row>
    <row r="28" spans="1:14" ht="15" customHeight="1">
      <c r="A28" s="1" t="str">
        <f>'Scores speeldag 2'!A29</f>
        <v>Ronde 3 W1</v>
      </c>
      <c r="B28" s="58">
        <f>'Scores speeldag 2'!B29</f>
        <v>13</v>
      </c>
      <c r="C28" s="59">
        <f>'Scores speeldag 2'!C29</f>
        <v>10</v>
      </c>
      <c r="D28" s="60">
        <f>'Scores speeldag 2'!F29</f>
        <v>3</v>
      </c>
      <c r="E28" s="61">
        <f>'Scores speeldag 2'!I29</f>
        <v>8</v>
      </c>
      <c r="F28" s="59">
        <f>'Scores speeldag 2'!J29</f>
        <v>13</v>
      </c>
      <c r="G28" s="60">
        <f>'Scores speeldag 2'!M29</f>
        <v>-5</v>
      </c>
      <c r="H28" s="61">
        <f>'Scores speeldag 2'!C29</f>
        <v>10</v>
      </c>
      <c r="I28" s="59">
        <f>'Scores speeldag 2'!B29</f>
        <v>13</v>
      </c>
      <c r="J28" s="60">
        <f>'Scores speeldag 2'!G29</f>
        <v>-3</v>
      </c>
      <c r="K28" s="59">
        <f>'Scores speeldag 2'!J29</f>
        <v>13</v>
      </c>
      <c r="L28" s="59">
        <f>'Scores speeldag 2'!I29</f>
        <v>8</v>
      </c>
      <c r="M28" s="62">
        <f>'Scores speeldag 2'!N29</f>
        <v>5</v>
      </c>
    </row>
    <row r="29" spans="1:14" ht="15" customHeight="1">
      <c r="A29" s="1" t="str">
        <f>'Scores speeldag 2'!A30</f>
        <v>Ronde 3 W2</v>
      </c>
      <c r="B29" s="63">
        <f>'Scores speeldag 2'!B30</f>
        <v>13</v>
      </c>
      <c r="C29" s="64">
        <f>'Scores speeldag 2'!C30</f>
        <v>5</v>
      </c>
      <c r="D29" s="65">
        <f>'Scores speeldag 2'!F30</f>
        <v>8</v>
      </c>
      <c r="E29" s="66">
        <f>'Scores speeldag 2'!I30</f>
        <v>13</v>
      </c>
      <c r="F29" s="64">
        <f>'Scores speeldag 2'!J30</f>
        <v>11</v>
      </c>
      <c r="G29" s="65">
        <f>'Scores speeldag 2'!M30</f>
        <v>2</v>
      </c>
      <c r="H29" s="66">
        <f>'Scores speeldag 2'!C30</f>
        <v>5</v>
      </c>
      <c r="I29" s="64">
        <f>'Scores speeldag 2'!B30</f>
        <v>13</v>
      </c>
      <c r="J29" s="65">
        <f>'Scores speeldag 2'!G30</f>
        <v>-8</v>
      </c>
      <c r="K29" s="64">
        <f>'Scores speeldag 2'!J30</f>
        <v>11</v>
      </c>
      <c r="L29" s="64">
        <f>'Scores speeldag 2'!I30</f>
        <v>13</v>
      </c>
      <c r="M29" s="67">
        <f>'Scores speeldag 2'!N30</f>
        <v>-2</v>
      </c>
    </row>
    <row r="30" spans="1:14" ht="15" hidden="1" customHeight="1">
      <c r="A30" s="1" t="str">
        <f>'Scores speeldag 2'!A31</f>
        <v>Totaal</v>
      </c>
      <c r="B30" s="68">
        <f>'Scores speeldag 2'!B31</f>
        <v>104</v>
      </c>
      <c r="C30" s="69">
        <f>'Scores speeldag 2'!C31</f>
        <v>39</v>
      </c>
      <c r="D30" s="70"/>
      <c r="E30" s="71">
        <f>'Scores speeldag 2'!I31</f>
        <v>68</v>
      </c>
      <c r="F30" s="69">
        <f>'Scores speeldag 2'!J31</f>
        <v>85</v>
      </c>
      <c r="G30" s="70">
        <f>'Scores speeldag 2'!M31</f>
        <v>-17</v>
      </c>
      <c r="H30" s="71">
        <f>'Scores speeldag 2'!C31</f>
        <v>39</v>
      </c>
      <c r="I30" s="69">
        <f>'Scores speeldag 2'!B31</f>
        <v>104</v>
      </c>
      <c r="J30" s="70"/>
      <c r="K30" s="69">
        <f>'Scores speeldag 2'!J31</f>
        <v>85</v>
      </c>
      <c r="L30" s="69">
        <f>'Scores speeldag 2'!I31</f>
        <v>68</v>
      </c>
      <c r="M30" s="72"/>
    </row>
    <row r="31" spans="1:14" ht="15" customHeight="1" thickBot="1">
      <c r="A31" s="1" t="str">
        <f>'Scores speeldag 2'!A31</f>
        <v>Totaal</v>
      </c>
      <c r="B31" s="73">
        <f>'Scores speeldag 2'!D31</f>
        <v>8</v>
      </c>
      <c r="C31" s="74">
        <f>'Scores speeldag 2'!E31</f>
        <v>0</v>
      </c>
      <c r="D31" s="75">
        <f>'Scores speeldag 2'!F31</f>
        <v>65</v>
      </c>
      <c r="E31" s="76">
        <f>'Scores speeldag 2'!K31</f>
        <v>4</v>
      </c>
      <c r="F31" s="74">
        <f>'Scores speeldag 2'!L31</f>
        <v>4</v>
      </c>
      <c r="G31" s="75">
        <f>'Scores speeldag 2'!M31</f>
        <v>-17</v>
      </c>
      <c r="H31" s="76">
        <f>'Scores speeldag 2'!E31</f>
        <v>0</v>
      </c>
      <c r="I31" s="74">
        <f>'Scores speeldag 2'!D31</f>
        <v>8</v>
      </c>
      <c r="J31" s="75">
        <f>'Scores speeldag 2'!G31</f>
        <v>-65</v>
      </c>
      <c r="K31" s="74">
        <f>'Scores speeldag 2'!L31</f>
        <v>4</v>
      </c>
      <c r="L31" s="74">
        <f>'Scores speeldag 2'!K31</f>
        <v>4</v>
      </c>
      <c r="M31" s="77">
        <f>'Scores speeldag 2'!N31</f>
        <v>17</v>
      </c>
    </row>
    <row r="32" spans="1:14" ht="30" customHeight="1"/>
    <row r="33" spans="1:14" ht="20.100000000000001" customHeight="1" thickBot="1">
      <c r="B33" s="117" t="str">
        <f>'Scores speeldag 2'!A33</f>
        <v>Poule C (C1-C3 en C2-C4)</v>
      </c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9"/>
    </row>
    <row r="34" spans="1:14" ht="15" customHeight="1">
      <c r="B34" s="119" t="s">
        <v>11</v>
      </c>
      <c r="C34" s="120"/>
      <c r="D34" s="121"/>
      <c r="E34" s="128" t="s">
        <v>12</v>
      </c>
      <c r="F34" s="120"/>
      <c r="G34" s="121"/>
      <c r="H34" s="128" t="s">
        <v>13</v>
      </c>
      <c r="I34" s="120"/>
      <c r="J34" s="121"/>
      <c r="K34" s="120" t="s">
        <v>14</v>
      </c>
      <c r="L34" s="120"/>
      <c r="M34" s="127"/>
    </row>
    <row r="35" spans="1:14" ht="15" customHeight="1">
      <c r="B35" s="122" t="str">
        <f ca="1">INDIRECT("Team"&amp;B34)</f>
        <v>PCM 1</v>
      </c>
      <c r="C35" s="123"/>
      <c r="D35" s="124"/>
      <c r="E35" s="125" t="str">
        <f ca="1">INDIRECT("Team"&amp;E34)</f>
        <v>Zevenaar 1</v>
      </c>
      <c r="F35" s="123"/>
      <c r="G35" s="124"/>
      <c r="H35" s="125" t="str">
        <f ca="1">INDIRECT("Team"&amp;H34)</f>
        <v>Lingewaard 2</v>
      </c>
      <c r="I35" s="123"/>
      <c r="J35" s="124"/>
      <c r="K35" s="123" t="str">
        <f ca="1">INDIRECT("Team"&amp;K34)</f>
        <v>Doetinchem 3</v>
      </c>
      <c r="L35" s="123"/>
      <c r="M35" s="126"/>
    </row>
    <row r="36" spans="1:14" ht="15" customHeight="1">
      <c r="A36" s="1" t="str">
        <f>'Scores speeldag 2'!A37</f>
        <v>Ronde 1 W1</v>
      </c>
      <c r="B36" s="42">
        <f>'Scores speeldag 2'!B37</f>
        <v>13</v>
      </c>
      <c r="C36" s="43">
        <f>'Scores speeldag 2'!C37</f>
        <v>10</v>
      </c>
      <c r="D36" s="44">
        <f>'Scores speeldag 2'!F37</f>
        <v>3</v>
      </c>
      <c r="E36" s="45">
        <f>'Scores speeldag 2'!I37</f>
        <v>3</v>
      </c>
      <c r="F36" s="43">
        <f>'Scores speeldag 2'!J37</f>
        <v>13</v>
      </c>
      <c r="G36" s="44">
        <f>'Scores speeldag 2'!M37</f>
        <v>-10</v>
      </c>
      <c r="H36" s="45">
        <f>'Scores speeldag 2'!C37</f>
        <v>10</v>
      </c>
      <c r="I36" s="43">
        <f>'Scores speeldag 2'!B37</f>
        <v>13</v>
      </c>
      <c r="J36" s="44">
        <f>'Scores speeldag 2'!G37</f>
        <v>-3</v>
      </c>
      <c r="K36" s="43">
        <f>'Scores speeldag 2'!J37</f>
        <v>13</v>
      </c>
      <c r="L36" s="43">
        <f>'Scores speeldag 2'!I37</f>
        <v>3</v>
      </c>
      <c r="M36" s="46">
        <f>'Scores speeldag 2'!N37</f>
        <v>10</v>
      </c>
    </row>
    <row r="37" spans="1:14" ht="15" customHeight="1">
      <c r="A37" s="1" t="str">
        <f>'Scores speeldag 2'!A38</f>
        <v>Ronde 1 W2</v>
      </c>
      <c r="B37" s="47">
        <f>'Scores speeldag 2'!B38</f>
        <v>13</v>
      </c>
      <c r="C37" s="48">
        <f>'Scores speeldag 2'!C38</f>
        <v>1</v>
      </c>
      <c r="D37" s="49">
        <f>'Scores speeldag 2'!F38</f>
        <v>12</v>
      </c>
      <c r="E37" s="50">
        <f>'Scores speeldag 2'!I38</f>
        <v>3</v>
      </c>
      <c r="F37" s="48">
        <f>'Scores speeldag 2'!J38</f>
        <v>13</v>
      </c>
      <c r="G37" s="49">
        <f>'Scores speeldag 2'!M38</f>
        <v>-10</v>
      </c>
      <c r="H37" s="50">
        <f>'Scores speeldag 2'!C38</f>
        <v>1</v>
      </c>
      <c r="I37" s="48">
        <f>'Scores speeldag 2'!B38</f>
        <v>13</v>
      </c>
      <c r="J37" s="49">
        <f>'Scores speeldag 2'!G38</f>
        <v>-12</v>
      </c>
      <c r="K37" s="48">
        <f>'Scores speeldag 2'!J38</f>
        <v>13</v>
      </c>
      <c r="L37" s="48">
        <f>'Scores speeldag 2'!I38</f>
        <v>3</v>
      </c>
      <c r="M37" s="51">
        <f>'Scores speeldag 2'!N38</f>
        <v>10</v>
      </c>
    </row>
    <row r="38" spans="1:14" ht="15" customHeight="1">
      <c r="A38" s="52" t="str">
        <f>'Scores speeldag 2'!A39</f>
        <v>Ronde 1 W3</v>
      </c>
      <c r="B38" s="53">
        <f>'Scores speeldag 2'!B39</f>
        <v>13</v>
      </c>
      <c r="C38" s="54">
        <f>'Scores speeldag 2'!C39</f>
        <v>0</v>
      </c>
      <c r="D38" s="55">
        <f>'Scores speeldag 2'!F39</f>
        <v>13</v>
      </c>
      <c r="E38" s="56">
        <f>'Scores speeldag 2'!I39</f>
        <v>13</v>
      </c>
      <c r="F38" s="54">
        <f>'Scores speeldag 2'!J39</f>
        <v>10</v>
      </c>
      <c r="G38" s="55">
        <f>'Scores speeldag 2'!M39</f>
        <v>3</v>
      </c>
      <c r="H38" s="56">
        <f>'Scores speeldag 2'!C39</f>
        <v>0</v>
      </c>
      <c r="I38" s="54">
        <f>'Scores speeldag 2'!B39</f>
        <v>13</v>
      </c>
      <c r="J38" s="55">
        <f>'Scores speeldag 2'!G39</f>
        <v>-13</v>
      </c>
      <c r="K38" s="54">
        <f>'Scores speeldag 2'!J39</f>
        <v>10</v>
      </c>
      <c r="L38" s="54">
        <f>'Scores speeldag 2'!I39</f>
        <v>13</v>
      </c>
      <c r="M38" s="57">
        <f>'Scores speeldag 2'!N39</f>
        <v>-3</v>
      </c>
    </row>
    <row r="39" spans="1:14" ht="15" customHeight="1">
      <c r="A39" s="1" t="str">
        <f>'Scores speeldag 2'!A40</f>
        <v>Ronde 2 W1</v>
      </c>
      <c r="B39" s="58">
        <f>'Scores speeldag 2'!B40</f>
        <v>13</v>
      </c>
      <c r="C39" s="59">
        <f>'Scores speeldag 2'!C40</f>
        <v>3</v>
      </c>
      <c r="D39" s="60">
        <f>'Scores speeldag 2'!F40</f>
        <v>10</v>
      </c>
      <c r="E39" s="61">
        <f>'Scores speeldag 2'!I40</f>
        <v>13</v>
      </c>
      <c r="F39" s="59">
        <f>'Scores speeldag 2'!J40</f>
        <v>11</v>
      </c>
      <c r="G39" s="60">
        <f>'Scores speeldag 2'!M40</f>
        <v>2</v>
      </c>
      <c r="H39" s="61">
        <f>'Scores speeldag 2'!C40</f>
        <v>3</v>
      </c>
      <c r="I39" s="59">
        <f>'Scores speeldag 2'!B40</f>
        <v>13</v>
      </c>
      <c r="J39" s="60">
        <f>'Scores speeldag 2'!G40</f>
        <v>-10</v>
      </c>
      <c r="K39" s="59">
        <f>'Scores speeldag 2'!J40</f>
        <v>11</v>
      </c>
      <c r="L39" s="59">
        <f>'Scores speeldag 2'!I40</f>
        <v>13</v>
      </c>
      <c r="M39" s="62">
        <f>'Scores speeldag 2'!N40</f>
        <v>-2</v>
      </c>
    </row>
    <row r="40" spans="1:14" ht="15" customHeight="1">
      <c r="A40" s="1" t="str">
        <f>'Scores speeldag 2'!A41</f>
        <v>Ronde 2 W2</v>
      </c>
      <c r="B40" s="47">
        <f>'Scores speeldag 2'!B41</f>
        <v>13</v>
      </c>
      <c r="C40" s="48">
        <f>'Scores speeldag 2'!C41</f>
        <v>12</v>
      </c>
      <c r="D40" s="49">
        <f>'Scores speeldag 2'!F41</f>
        <v>1</v>
      </c>
      <c r="E40" s="50">
        <f>'Scores speeldag 2'!I41</f>
        <v>11</v>
      </c>
      <c r="F40" s="48">
        <f>'Scores speeldag 2'!J41</f>
        <v>13</v>
      </c>
      <c r="G40" s="49">
        <f>'Scores speeldag 2'!M41</f>
        <v>-2</v>
      </c>
      <c r="H40" s="50">
        <f>'Scores speeldag 2'!C41</f>
        <v>12</v>
      </c>
      <c r="I40" s="48">
        <f>'Scores speeldag 2'!B41</f>
        <v>13</v>
      </c>
      <c r="J40" s="49">
        <f>'Scores speeldag 2'!G41</f>
        <v>-1</v>
      </c>
      <c r="K40" s="48">
        <f>'Scores speeldag 2'!J41</f>
        <v>13</v>
      </c>
      <c r="L40" s="48">
        <f>'Scores speeldag 2'!I41</f>
        <v>11</v>
      </c>
      <c r="M40" s="51">
        <f>'Scores speeldag 2'!N41</f>
        <v>2</v>
      </c>
    </row>
    <row r="41" spans="1:14" ht="15" customHeight="1">
      <c r="A41" s="52" t="str">
        <f>'Scores speeldag 2'!A42</f>
        <v>Ronde 2 W3</v>
      </c>
      <c r="B41" s="53">
        <f>'Scores speeldag 2'!B42</f>
        <v>13</v>
      </c>
      <c r="C41" s="54">
        <f>'Scores speeldag 2'!C42</f>
        <v>5</v>
      </c>
      <c r="D41" s="55">
        <f>'Scores speeldag 2'!F42</f>
        <v>8</v>
      </c>
      <c r="E41" s="56">
        <f>'Scores speeldag 2'!I42</f>
        <v>13</v>
      </c>
      <c r="F41" s="54">
        <f>'Scores speeldag 2'!J42</f>
        <v>12</v>
      </c>
      <c r="G41" s="55">
        <f>'Scores speeldag 2'!M42</f>
        <v>1</v>
      </c>
      <c r="H41" s="56">
        <f>'Scores speeldag 2'!C42</f>
        <v>5</v>
      </c>
      <c r="I41" s="54">
        <f>'Scores speeldag 2'!B42</f>
        <v>13</v>
      </c>
      <c r="J41" s="55">
        <f>'Scores speeldag 2'!G42</f>
        <v>-8</v>
      </c>
      <c r="K41" s="54">
        <f>'Scores speeldag 2'!J42</f>
        <v>12</v>
      </c>
      <c r="L41" s="54">
        <f>'Scores speeldag 2'!I42</f>
        <v>13</v>
      </c>
      <c r="M41" s="57">
        <f>'Scores speeldag 2'!N42</f>
        <v>-1</v>
      </c>
    </row>
    <row r="42" spans="1:14" ht="15" customHeight="1">
      <c r="A42" s="1" t="str">
        <f>'Scores speeldag 2'!A43</f>
        <v>Ronde 3 W1</v>
      </c>
      <c r="B42" s="58">
        <f>'Scores speeldag 2'!B43</f>
        <v>13</v>
      </c>
      <c r="C42" s="59">
        <f>'Scores speeldag 2'!C43</f>
        <v>8</v>
      </c>
      <c r="D42" s="60">
        <f>'Scores speeldag 2'!F43</f>
        <v>5</v>
      </c>
      <c r="E42" s="61">
        <f>'Scores speeldag 2'!I43</f>
        <v>9</v>
      </c>
      <c r="F42" s="59">
        <f>'Scores speeldag 2'!J43</f>
        <v>13</v>
      </c>
      <c r="G42" s="60">
        <f>'Scores speeldag 2'!M43</f>
        <v>-4</v>
      </c>
      <c r="H42" s="61">
        <f>'Scores speeldag 2'!C43</f>
        <v>8</v>
      </c>
      <c r="I42" s="59">
        <f>'Scores speeldag 2'!B43</f>
        <v>13</v>
      </c>
      <c r="J42" s="60">
        <f>'Scores speeldag 2'!G43</f>
        <v>-5</v>
      </c>
      <c r="K42" s="59">
        <f>'Scores speeldag 2'!J43</f>
        <v>13</v>
      </c>
      <c r="L42" s="59">
        <f>'Scores speeldag 2'!I43</f>
        <v>9</v>
      </c>
      <c r="M42" s="62">
        <f>'Scores speeldag 2'!N43</f>
        <v>4</v>
      </c>
    </row>
    <row r="43" spans="1:14" ht="15" customHeight="1">
      <c r="A43" s="1" t="str">
        <f>'Scores speeldag 2'!A44</f>
        <v>Ronde 3 W2</v>
      </c>
      <c r="B43" s="63">
        <f>'Scores speeldag 2'!B44</f>
        <v>13</v>
      </c>
      <c r="C43" s="64">
        <f>'Scores speeldag 2'!C44</f>
        <v>0</v>
      </c>
      <c r="D43" s="65">
        <f>'Scores speeldag 2'!F44</f>
        <v>13</v>
      </c>
      <c r="E43" s="66">
        <f>'Scores speeldag 2'!I44</f>
        <v>8</v>
      </c>
      <c r="F43" s="64">
        <f>'Scores speeldag 2'!J44</f>
        <v>13</v>
      </c>
      <c r="G43" s="65">
        <f>'Scores speeldag 2'!M44</f>
        <v>-5</v>
      </c>
      <c r="H43" s="66">
        <f>'Scores speeldag 2'!C44</f>
        <v>0</v>
      </c>
      <c r="I43" s="64">
        <f>'Scores speeldag 2'!B44</f>
        <v>13</v>
      </c>
      <c r="J43" s="65">
        <f>'Scores speeldag 2'!G44</f>
        <v>-13</v>
      </c>
      <c r="K43" s="64">
        <f>'Scores speeldag 2'!J44</f>
        <v>13</v>
      </c>
      <c r="L43" s="64">
        <f>'Scores speeldag 2'!I44</f>
        <v>8</v>
      </c>
      <c r="M43" s="67">
        <f>'Scores speeldag 2'!N44</f>
        <v>5</v>
      </c>
    </row>
    <row r="44" spans="1:14" ht="15" hidden="1" customHeight="1">
      <c r="A44" s="1" t="str">
        <f>'Scores speeldag 2'!A45</f>
        <v>Totaal</v>
      </c>
      <c r="B44" s="68">
        <f>'Scores speeldag 2'!B45</f>
        <v>104</v>
      </c>
      <c r="C44" s="69">
        <f>'Scores speeldag 2'!C45</f>
        <v>39</v>
      </c>
      <c r="D44" s="70"/>
      <c r="E44" s="71">
        <f>'Scores speeldag 2'!I45</f>
        <v>73</v>
      </c>
      <c r="F44" s="69">
        <f>'Scores speeldag 2'!J45</f>
        <v>98</v>
      </c>
      <c r="G44" s="70">
        <f>'Scores speeldag 2'!M45</f>
        <v>-25</v>
      </c>
      <c r="H44" s="71">
        <f>'Scores speeldag 2'!C45</f>
        <v>39</v>
      </c>
      <c r="I44" s="69">
        <f>'Scores speeldag 2'!B45</f>
        <v>104</v>
      </c>
      <c r="J44" s="70"/>
      <c r="K44" s="69">
        <f>'Scores speeldag 2'!J45</f>
        <v>98</v>
      </c>
      <c r="L44" s="69">
        <f>'Scores speeldag 2'!I45</f>
        <v>73</v>
      </c>
      <c r="M44" s="72"/>
    </row>
    <row r="45" spans="1:14" ht="15" customHeight="1" thickBot="1">
      <c r="A45" s="1" t="str">
        <f>'Scores speeldag 2'!A45</f>
        <v>Totaal</v>
      </c>
      <c r="B45" s="73">
        <f>'Scores speeldag 2'!D45</f>
        <v>8</v>
      </c>
      <c r="C45" s="74">
        <f>'Scores speeldag 2'!E45</f>
        <v>0</v>
      </c>
      <c r="D45" s="75">
        <f>'Scores speeldag 2'!F45</f>
        <v>65</v>
      </c>
      <c r="E45" s="76">
        <f>'Scores speeldag 2'!K45</f>
        <v>3</v>
      </c>
      <c r="F45" s="74">
        <f>'Scores speeldag 2'!L45</f>
        <v>5</v>
      </c>
      <c r="G45" s="75">
        <f>'Scores speeldag 2'!M45</f>
        <v>-25</v>
      </c>
      <c r="H45" s="76">
        <f>'Scores speeldag 2'!E45</f>
        <v>0</v>
      </c>
      <c r="I45" s="74">
        <f>'Scores speeldag 2'!D45</f>
        <v>8</v>
      </c>
      <c r="J45" s="75">
        <f>'Scores speeldag 2'!G45</f>
        <v>-65</v>
      </c>
      <c r="K45" s="74">
        <f>'Scores speeldag 2'!L45</f>
        <v>5</v>
      </c>
      <c r="L45" s="74">
        <f>'Scores speeldag 2'!K45</f>
        <v>3</v>
      </c>
      <c r="M45" s="77">
        <f>'Scores speeldag 2'!N45</f>
        <v>25</v>
      </c>
    </row>
    <row r="46" spans="1:14" ht="30" customHeight="1"/>
  </sheetData>
  <sheetProtection sheet="1" objects="1" scenarios="1"/>
  <mergeCells count="30">
    <mergeCell ref="B1:M1"/>
    <mergeCell ref="B2:M2"/>
    <mergeCell ref="B3:M3"/>
    <mergeCell ref="B20:D20"/>
    <mergeCell ref="E20:G20"/>
    <mergeCell ref="H20:J20"/>
    <mergeCell ref="K20:M20"/>
    <mergeCell ref="B5:M5"/>
    <mergeCell ref="B19:M19"/>
    <mergeCell ref="B6:D6"/>
    <mergeCell ref="B35:D35"/>
    <mergeCell ref="E35:G35"/>
    <mergeCell ref="H35:J35"/>
    <mergeCell ref="K35:M35"/>
    <mergeCell ref="E21:G21"/>
    <mergeCell ref="B34:D34"/>
    <mergeCell ref="E34:G34"/>
    <mergeCell ref="B33:M33"/>
    <mergeCell ref="H34:J34"/>
    <mergeCell ref="K34:M34"/>
    <mergeCell ref="B7:D7"/>
    <mergeCell ref="E6:G6"/>
    <mergeCell ref="H21:J21"/>
    <mergeCell ref="K21:M21"/>
    <mergeCell ref="H6:J6"/>
    <mergeCell ref="K6:M6"/>
    <mergeCell ref="K7:M7"/>
    <mergeCell ref="H7:J7"/>
    <mergeCell ref="E7:G7"/>
    <mergeCell ref="B21:D21"/>
  </mergeCells>
  <phoneticPr fontId="1" type="noConversion"/>
  <conditionalFormatting sqref="D8:D17 G8:G17 J8:J17 M8:M17 D22:D31 G22:G31 J22:J31 M22:M31 D36:D45 G36:G45 J36:J45 M36:M45">
    <cfRule type="cellIs" dxfId="23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3" orientation="portrait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50"/>
  </sheetPr>
  <dimension ref="A1:AW19"/>
  <sheetViews>
    <sheetView showGridLines="0" showRowColHeaders="0" workbookViewId="0">
      <pane ySplit="4" topLeftCell="A5" activePane="bottomLeft" state="frozen"/>
      <selection sqref="A1:IV1"/>
      <selection pane="bottomLeft" activeCell="A5" sqref="A5"/>
    </sheetView>
  </sheetViews>
  <sheetFormatPr defaultRowHeight="12.75"/>
  <cols>
    <col min="1" max="1" width="9.42578125" style="1" customWidth="1"/>
    <col min="2" max="2" width="18.7109375" style="1" customWidth="1"/>
    <col min="3" max="5" width="9.42578125" style="1" customWidth="1"/>
    <col min="6" max="21" width="6.7109375" style="1" customWidth="1"/>
    <col min="22" max="16384" width="9.140625" style="1"/>
  </cols>
  <sheetData>
    <row r="1" spans="1:49" ht="23.25">
      <c r="A1" s="114" t="str">
        <f>"IJsselcup "&amp;Jaar</f>
        <v>IJsselcup 2016</v>
      </c>
      <c r="B1" s="114"/>
      <c r="C1" s="114"/>
      <c r="D1" s="114"/>
      <c r="E1" s="114"/>
      <c r="F1" s="81"/>
      <c r="G1" s="81"/>
    </row>
    <row r="2" spans="1:49" s="78" customFormat="1" ht="30" customHeight="1">
      <c r="A2" s="115" t="str">
        <f>"Dagprijs "&amp;TEXT(Datum2,"dd-mm-jjjj")</f>
        <v>Dagprijs 28-05-2016</v>
      </c>
      <c r="B2" s="115"/>
      <c r="C2" s="115"/>
      <c r="D2" s="115"/>
      <c r="E2" s="11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15">
      <c r="A3" s="118" t="str">
        <f>Lokatie2</f>
        <v>Zeddam</v>
      </c>
      <c r="B3" s="118"/>
      <c r="C3" s="118"/>
      <c r="D3" s="118"/>
      <c r="E3" s="118"/>
      <c r="F3" s="41"/>
      <c r="G3" s="41"/>
      <c r="H3" s="41"/>
      <c r="I3" s="41"/>
      <c r="J3" s="41"/>
      <c r="K3" s="41"/>
      <c r="L3" s="41"/>
    </row>
    <row r="4" spans="1:49" ht="30" customHeight="1"/>
    <row r="5" spans="1:49" s="78" customFormat="1" ht="20.100000000000001" customHeight="1" thickBot="1">
      <c r="A5" s="82" t="s">
        <v>2</v>
      </c>
      <c r="B5" s="82" t="s">
        <v>31</v>
      </c>
      <c r="C5" s="83" t="s">
        <v>42</v>
      </c>
      <c r="D5" s="83" t="s">
        <v>43</v>
      </c>
      <c r="E5" s="83" t="s">
        <v>44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15" customHeight="1">
      <c r="A6" s="84" t="s">
        <v>3</v>
      </c>
      <c r="B6" s="85" t="str">
        <f t="shared" ref="B6:B17" ca="1" si="0">INDIRECT("Team"&amp;A6)</f>
        <v>Lochem</v>
      </c>
      <c r="C6" s="86">
        <f>'Stand speeldag 2 - Poule A'!B17</f>
        <v>1</v>
      </c>
      <c r="D6" s="86">
        <f>'Stand speeldag 2 - Poule A'!C17</f>
        <v>7</v>
      </c>
      <c r="E6" s="87">
        <f>'Stand speeldag 2 - Poule A'!D17</f>
        <v>-40</v>
      </c>
    </row>
    <row r="7" spans="1:49" ht="15" customHeight="1">
      <c r="A7" s="88" t="s">
        <v>4</v>
      </c>
      <c r="B7" s="92" t="str">
        <f t="shared" ca="1" si="0"/>
        <v>Lingewaard 1</v>
      </c>
      <c r="C7" s="93">
        <f>'Stand speeldag 2 - Poule A'!E17</f>
        <v>2</v>
      </c>
      <c r="D7" s="93">
        <f>'Stand speeldag 2 - Poule A'!F17</f>
        <v>6</v>
      </c>
      <c r="E7" s="91">
        <f>'Stand speeldag 2 - Poule A'!G17</f>
        <v>-17</v>
      </c>
    </row>
    <row r="8" spans="1:49" ht="15" customHeight="1">
      <c r="A8" s="88" t="s">
        <v>5</v>
      </c>
      <c r="B8" s="92" t="str">
        <f t="shared" ca="1" si="0"/>
        <v>Doetinchem 1</v>
      </c>
      <c r="C8" s="93">
        <f>'Stand speeldag 2 - Poule A'!H17</f>
        <v>7</v>
      </c>
      <c r="D8" s="93">
        <f>'Stand speeldag 2 - Poule A'!I17</f>
        <v>1</v>
      </c>
      <c r="E8" s="91">
        <f>'Stand speeldag 2 - Poule A'!J17</f>
        <v>40</v>
      </c>
    </row>
    <row r="9" spans="1:49" ht="15" customHeight="1">
      <c r="A9" s="88" t="s">
        <v>6</v>
      </c>
      <c r="B9" s="92" t="str">
        <f t="shared" ca="1" si="0"/>
        <v>Zevenaar  2</v>
      </c>
      <c r="C9" s="93">
        <f>'Stand speeldag 2 - Poule A'!K17</f>
        <v>6</v>
      </c>
      <c r="D9" s="93">
        <f>'Stand speeldag 2 - Poule A'!L17</f>
        <v>2</v>
      </c>
      <c r="E9" s="91">
        <f>'Stand speeldag 2 - Poule A'!M17</f>
        <v>17</v>
      </c>
    </row>
    <row r="10" spans="1:49" ht="15" customHeight="1">
      <c r="A10" s="88" t="s">
        <v>7</v>
      </c>
      <c r="B10" s="92" t="str">
        <f t="shared" ca="1" si="0"/>
        <v>Doetinchem 2</v>
      </c>
      <c r="C10" s="93">
        <f>'Stand speeldag 2 - Poule A'!B31</f>
        <v>8</v>
      </c>
      <c r="D10" s="93">
        <f>'Stand speeldag 2 - Poule A'!C31</f>
        <v>0</v>
      </c>
      <c r="E10" s="91">
        <f>'Stand speeldag 2 - Poule A'!D31</f>
        <v>65</v>
      </c>
    </row>
    <row r="11" spans="1:49" ht="15" customHeight="1">
      <c r="A11" s="88" t="s">
        <v>8</v>
      </c>
      <c r="B11" s="92" t="str">
        <f t="shared" ca="1" si="0"/>
        <v>PCM 2</v>
      </c>
      <c r="C11" s="93">
        <f>'Stand speeldag 2 - Poule A'!E31</f>
        <v>4</v>
      </c>
      <c r="D11" s="93">
        <f>'Stand speeldag 2 - Poule A'!F31</f>
        <v>4</v>
      </c>
      <c r="E11" s="91">
        <f>'Stand speeldag 2 - Poule A'!G31</f>
        <v>-17</v>
      </c>
    </row>
    <row r="12" spans="1:49" ht="15" customHeight="1">
      <c r="A12" s="88" t="s">
        <v>9</v>
      </c>
      <c r="B12" s="92" t="str">
        <f t="shared" ca="1" si="0"/>
        <v>Brummen</v>
      </c>
      <c r="C12" s="93">
        <f>'Stand speeldag 2 - Poule A'!H31</f>
        <v>0</v>
      </c>
      <c r="D12" s="93">
        <f>'Stand speeldag 2 - Poule A'!I31</f>
        <v>8</v>
      </c>
      <c r="E12" s="91">
        <f>'Stand speeldag 2 - Poule A'!J31</f>
        <v>-65</v>
      </c>
    </row>
    <row r="13" spans="1:49" ht="15" customHeight="1">
      <c r="A13" s="88" t="s">
        <v>10</v>
      </c>
      <c r="B13" s="92" t="str">
        <f t="shared" ca="1" si="0"/>
        <v>Zevenaar 3</v>
      </c>
      <c r="C13" s="93">
        <f>'Stand speeldag 2 - Poule A'!K31</f>
        <v>4</v>
      </c>
      <c r="D13" s="93">
        <f>'Stand speeldag 2 - Poule A'!L31</f>
        <v>4</v>
      </c>
      <c r="E13" s="91">
        <f>'Stand speeldag 2 - Poule A'!M31</f>
        <v>17</v>
      </c>
    </row>
    <row r="14" spans="1:49" ht="15" customHeight="1">
      <c r="A14" s="88" t="s">
        <v>11</v>
      </c>
      <c r="B14" s="92" t="str">
        <f t="shared" ca="1" si="0"/>
        <v>PCM 1</v>
      </c>
      <c r="C14" s="93">
        <f>'Stand speeldag 2 - Poule A'!B45</f>
        <v>8</v>
      </c>
      <c r="D14" s="93">
        <f>'Stand speeldag 2 - Poule A'!C45</f>
        <v>0</v>
      </c>
      <c r="E14" s="91">
        <f>'Stand speeldag 2 - Poule A'!D45</f>
        <v>65</v>
      </c>
    </row>
    <row r="15" spans="1:49" ht="15" customHeight="1">
      <c r="A15" s="88" t="s">
        <v>12</v>
      </c>
      <c r="B15" s="92" t="str">
        <f t="shared" ca="1" si="0"/>
        <v>Zevenaar 1</v>
      </c>
      <c r="C15" s="93">
        <f>'Stand speeldag 2 - Poule A'!E45</f>
        <v>3</v>
      </c>
      <c r="D15" s="93">
        <f>'Stand speeldag 2 - Poule A'!F45</f>
        <v>5</v>
      </c>
      <c r="E15" s="91">
        <f>'Stand speeldag 2 - Poule A'!G45</f>
        <v>-25</v>
      </c>
    </row>
    <row r="16" spans="1:49" ht="15" customHeight="1">
      <c r="A16" s="88" t="s">
        <v>13</v>
      </c>
      <c r="B16" s="92" t="str">
        <f t="shared" ca="1" si="0"/>
        <v>Lingewaard 2</v>
      </c>
      <c r="C16" s="93">
        <f>'Stand speeldag 2 - Poule A'!H45</f>
        <v>0</v>
      </c>
      <c r="D16" s="93">
        <f>'Stand speeldag 2 - Poule A'!I45</f>
        <v>8</v>
      </c>
      <c r="E16" s="91">
        <f>'Stand speeldag 2 - Poule A'!J45</f>
        <v>-65</v>
      </c>
    </row>
    <row r="17" spans="1:5" ht="15" customHeight="1">
      <c r="A17" s="88" t="s">
        <v>14</v>
      </c>
      <c r="B17" s="92" t="str">
        <f t="shared" ca="1" si="0"/>
        <v>Doetinchem 3</v>
      </c>
      <c r="C17" s="93">
        <f>'Stand speeldag 2 - Poule A'!K45</f>
        <v>5</v>
      </c>
      <c r="D17" s="93">
        <f>'Stand speeldag 2 - Poule A'!L45</f>
        <v>3</v>
      </c>
      <c r="E17" s="91">
        <f>'Stand speeldag 2 - Poule A'!M45</f>
        <v>25</v>
      </c>
    </row>
    <row r="18" spans="1:5">
      <c r="A18"/>
      <c r="B18"/>
      <c r="C18"/>
      <c r="D18"/>
      <c r="E18"/>
    </row>
    <row r="19" spans="1:5" ht="30" customHeight="1">
      <c r="A19" s="116" t="s">
        <v>46</v>
      </c>
      <c r="B19" s="116"/>
      <c r="C19" s="116"/>
      <c r="D19" s="116"/>
      <c r="E19" s="116"/>
    </row>
  </sheetData>
  <sheetProtection sheet="1" objects="1" scenarios="1" sort="0" autoFilter="0"/>
  <mergeCells count="4">
    <mergeCell ref="A1:E1"/>
    <mergeCell ref="A19:E19"/>
    <mergeCell ref="A2:E2"/>
    <mergeCell ref="A3:E3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verticalDpi="0" r:id="rId1"/>
  <headerFooter alignWithMargins="0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49"/>
    <pageSetUpPr fitToPage="1"/>
  </sheetPr>
  <dimension ref="A1:N46"/>
  <sheetViews>
    <sheetView showGridLines="0" showRowColHeaders="0" workbookViewId="0">
      <pane ySplit="4" topLeftCell="A39" activePane="bottomLeft" state="frozen"/>
      <selection sqref="A1:IV1"/>
      <selection pane="bottomLeft" activeCell="Q54" sqref="Q54"/>
    </sheetView>
  </sheetViews>
  <sheetFormatPr defaultRowHeight="12.75"/>
  <cols>
    <col min="1" max="1" width="12.7109375" style="1" customWidth="1"/>
    <col min="2" max="3" width="18.7109375" style="9" customWidth="1"/>
    <col min="4" max="7" width="4.7109375" style="9" hidden="1" customWidth="1"/>
    <col min="8" max="8" width="12.7109375" style="1" customWidth="1"/>
    <col min="9" max="10" width="18.7109375" style="9" customWidth="1"/>
    <col min="11" max="14" width="4.7109375" style="9" hidden="1" customWidth="1"/>
    <col min="15" max="16384" width="9.140625" style="1"/>
  </cols>
  <sheetData>
    <row r="1" spans="1:14" ht="23.25">
      <c r="A1" s="114" t="str">
        <f>"IJsselcup "&amp;Jaar</f>
        <v>IJsselcup 2016</v>
      </c>
      <c r="B1" s="114"/>
      <c r="C1" s="114"/>
      <c r="D1" s="114"/>
      <c r="E1" s="114"/>
      <c r="F1" s="114"/>
      <c r="G1" s="114"/>
      <c r="H1" s="114"/>
      <c r="I1" s="114"/>
      <c r="J1" s="114"/>
      <c r="K1" s="1"/>
      <c r="L1" s="1"/>
      <c r="M1" s="1"/>
      <c r="N1" s="1"/>
    </row>
    <row r="2" spans="1:14" ht="30" customHeight="1">
      <c r="A2" s="115" t="str">
        <f>"Scores "&amp;TEXT(Datum3,"dd-mm-jjjj")</f>
        <v>Scores 11-06-2016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ht="15">
      <c r="A3" s="118" t="str">
        <f>Lokatie3</f>
        <v>Lochem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4" ht="30" customHeight="1">
      <c r="B4" s="1"/>
      <c r="C4" s="1"/>
      <c r="I4" s="1"/>
      <c r="J4" s="1"/>
    </row>
    <row r="5" spans="1:14" ht="20.100000000000001" customHeight="1" thickBot="1">
      <c r="A5" s="117" t="s">
        <v>38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</row>
    <row r="6" spans="1:14" ht="15" customHeight="1">
      <c r="A6" s="10"/>
      <c r="B6" s="11" t="s">
        <v>3</v>
      </c>
      <c r="C6" s="12" t="s">
        <v>6</v>
      </c>
      <c r="H6" s="10"/>
      <c r="I6" s="11" t="s">
        <v>4</v>
      </c>
      <c r="J6" s="12" t="s">
        <v>5</v>
      </c>
    </row>
    <row r="7" spans="1:14" ht="15" customHeight="1">
      <c r="A7" s="13"/>
      <c r="B7" s="14" t="str">
        <f ca="1">INDIRECT("Team"&amp;B6)</f>
        <v>Lochem</v>
      </c>
      <c r="C7" s="15" t="str">
        <f ca="1">INDIRECT("Team"&amp;C6)</f>
        <v>Zevenaar  2</v>
      </c>
      <c r="D7" s="9" t="str">
        <f>B6</f>
        <v>A1</v>
      </c>
      <c r="E7" s="9" t="str">
        <f>C6</f>
        <v>A4</v>
      </c>
      <c r="F7" s="9" t="str">
        <f>B6</f>
        <v>A1</v>
      </c>
      <c r="G7" s="9" t="str">
        <f>C6</f>
        <v>A4</v>
      </c>
      <c r="H7" s="13"/>
      <c r="I7" s="14" t="str">
        <f ca="1">INDIRECT("Team"&amp;I6)</f>
        <v>Lingewaard 1</v>
      </c>
      <c r="J7" s="15" t="str">
        <f ca="1">INDIRECT("Team"&amp;J6)</f>
        <v>Doetinchem 1</v>
      </c>
      <c r="K7" s="9" t="str">
        <f>I6</f>
        <v>A2</v>
      </c>
      <c r="L7" s="9" t="str">
        <f>J6</f>
        <v>A3</v>
      </c>
      <c r="M7" s="9" t="str">
        <f>I6</f>
        <v>A2</v>
      </c>
      <c r="N7" s="9" t="str">
        <f>J6</f>
        <v>A3</v>
      </c>
    </row>
    <row r="8" spans="1:14" ht="15" customHeight="1">
      <c r="A8" s="16"/>
      <c r="B8" s="17"/>
      <c r="C8" s="18"/>
      <c r="D8" s="9" t="s">
        <v>24</v>
      </c>
      <c r="E8" s="9" t="str">
        <f>D8</f>
        <v>W</v>
      </c>
      <c r="F8" s="9" t="s">
        <v>25</v>
      </c>
      <c r="G8" s="9" t="str">
        <f>F8</f>
        <v>P</v>
      </c>
      <c r="H8" s="16"/>
      <c r="I8" s="17"/>
      <c r="J8" s="18"/>
      <c r="K8" s="9" t="str">
        <f>D8</f>
        <v>W</v>
      </c>
      <c r="L8" s="9" t="str">
        <f>E8</f>
        <v>W</v>
      </c>
      <c r="M8" s="9" t="str">
        <f>F8</f>
        <v>P</v>
      </c>
      <c r="N8" s="9" t="str">
        <f>G8</f>
        <v>P</v>
      </c>
    </row>
    <row r="9" spans="1:14" ht="15" customHeight="1">
      <c r="A9" s="19" t="str">
        <f>'Scores speeldag 1'!A9</f>
        <v>Ronde 1 W1</v>
      </c>
      <c r="B9" s="31">
        <v>13</v>
      </c>
      <c r="C9" s="32">
        <v>4</v>
      </c>
      <c r="D9" s="20">
        <f t="shared" ref="D9:E16" si="0">IF(B9=13,1,0)</f>
        <v>1</v>
      </c>
      <c r="E9" s="20">
        <f t="shared" si="0"/>
        <v>0</v>
      </c>
      <c r="F9" s="20">
        <f t="shared" ref="F9:F16" si="1">B9-C9</f>
        <v>9</v>
      </c>
      <c r="G9" s="20">
        <f t="shared" ref="G9:G16" si="2">C9-B9</f>
        <v>-9</v>
      </c>
      <c r="H9" s="19" t="str">
        <f t="shared" ref="H9:H17" si="3">A9</f>
        <v>Ronde 1 W1</v>
      </c>
      <c r="I9" s="31">
        <v>8</v>
      </c>
      <c r="J9" s="32">
        <v>13</v>
      </c>
      <c r="K9" s="20">
        <f t="shared" ref="K9:L16" si="4">IF(I9=13,1,0)</f>
        <v>0</v>
      </c>
      <c r="L9" s="20">
        <f t="shared" si="4"/>
        <v>1</v>
      </c>
      <c r="M9" s="20">
        <f t="shared" ref="M9:M16" si="5">I9-J9</f>
        <v>-5</v>
      </c>
      <c r="N9" s="20">
        <f t="shared" ref="N9:N16" si="6">J9-I9</f>
        <v>5</v>
      </c>
    </row>
    <row r="10" spans="1:14" ht="15" customHeight="1">
      <c r="A10" s="21" t="str">
        <f>'Scores speeldag 1'!A10</f>
        <v>Ronde 1 W2</v>
      </c>
      <c r="B10" s="33">
        <v>13</v>
      </c>
      <c r="C10" s="34">
        <v>9</v>
      </c>
      <c r="D10" s="20">
        <f t="shared" si="0"/>
        <v>1</v>
      </c>
      <c r="E10" s="20">
        <f t="shared" si="0"/>
        <v>0</v>
      </c>
      <c r="F10" s="20">
        <f t="shared" si="1"/>
        <v>4</v>
      </c>
      <c r="G10" s="20">
        <f t="shared" si="2"/>
        <v>-4</v>
      </c>
      <c r="H10" s="21" t="str">
        <f t="shared" si="3"/>
        <v>Ronde 1 W2</v>
      </c>
      <c r="I10" s="33">
        <v>13</v>
      </c>
      <c r="J10" s="34">
        <v>12</v>
      </c>
      <c r="K10" s="20">
        <f t="shared" si="4"/>
        <v>1</v>
      </c>
      <c r="L10" s="20">
        <f t="shared" si="4"/>
        <v>0</v>
      </c>
      <c r="M10" s="20">
        <f t="shared" si="5"/>
        <v>1</v>
      </c>
      <c r="N10" s="20">
        <f t="shared" si="6"/>
        <v>-1</v>
      </c>
    </row>
    <row r="11" spans="1:14" ht="15" customHeight="1">
      <c r="A11" s="22" t="str">
        <f>'Scores speeldag 1'!A11</f>
        <v>Ronde 1 W3</v>
      </c>
      <c r="B11" s="35">
        <v>7</v>
      </c>
      <c r="C11" s="36">
        <v>13</v>
      </c>
      <c r="D11" s="23">
        <f t="shared" si="0"/>
        <v>0</v>
      </c>
      <c r="E11" s="23">
        <f t="shared" si="0"/>
        <v>1</v>
      </c>
      <c r="F11" s="23">
        <f t="shared" si="1"/>
        <v>-6</v>
      </c>
      <c r="G11" s="23">
        <f t="shared" si="2"/>
        <v>6</v>
      </c>
      <c r="H11" s="22" t="str">
        <f t="shared" si="3"/>
        <v>Ronde 1 W3</v>
      </c>
      <c r="I11" s="35">
        <v>4</v>
      </c>
      <c r="J11" s="36">
        <v>13</v>
      </c>
      <c r="K11" s="23">
        <f t="shared" si="4"/>
        <v>0</v>
      </c>
      <c r="L11" s="23">
        <f t="shared" si="4"/>
        <v>1</v>
      </c>
      <c r="M11" s="23">
        <f t="shared" si="5"/>
        <v>-9</v>
      </c>
      <c r="N11" s="23">
        <f t="shared" si="6"/>
        <v>9</v>
      </c>
    </row>
    <row r="12" spans="1:14" ht="15" customHeight="1">
      <c r="A12" s="19" t="str">
        <f>'Scores speeldag 1'!A12</f>
        <v>Ronde 2 W1</v>
      </c>
      <c r="B12" s="31">
        <v>13</v>
      </c>
      <c r="C12" s="32">
        <v>0</v>
      </c>
      <c r="D12" s="20">
        <f t="shared" si="0"/>
        <v>1</v>
      </c>
      <c r="E12" s="20">
        <f t="shared" si="0"/>
        <v>0</v>
      </c>
      <c r="F12" s="20">
        <f t="shared" si="1"/>
        <v>13</v>
      </c>
      <c r="G12" s="20">
        <f t="shared" si="2"/>
        <v>-13</v>
      </c>
      <c r="H12" s="19" t="str">
        <f t="shared" si="3"/>
        <v>Ronde 2 W1</v>
      </c>
      <c r="I12" s="31">
        <v>7</v>
      </c>
      <c r="J12" s="32">
        <v>13</v>
      </c>
      <c r="K12" s="20">
        <f t="shared" si="4"/>
        <v>0</v>
      </c>
      <c r="L12" s="20">
        <f t="shared" si="4"/>
        <v>1</v>
      </c>
      <c r="M12" s="20">
        <f t="shared" si="5"/>
        <v>-6</v>
      </c>
      <c r="N12" s="20">
        <f t="shared" si="6"/>
        <v>6</v>
      </c>
    </row>
    <row r="13" spans="1:14" ht="15" customHeight="1">
      <c r="A13" s="21" t="str">
        <f>'Scores speeldag 1'!A13</f>
        <v>Ronde 2 W2</v>
      </c>
      <c r="B13" s="33">
        <v>10</v>
      </c>
      <c r="C13" s="34">
        <v>13</v>
      </c>
      <c r="D13" s="20">
        <f t="shared" si="0"/>
        <v>0</v>
      </c>
      <c r="E13" s="20">
        <f t="shared" si="0"/>
        <v>1</v>
      </c>
      <c r="F13" s="20">
        <f t="shared" si="1"/>
        <v>-3</v>
      </c>
      <c r="G13" s="20">
        <f t="shared" si="2"/>
        <v>3</v>
      </c>
      <c r="H13" s="21" t="str">
        <f t="shared" si="3"/>
        <v>Ronde 2 W2</v>
      </c>
      <c r="I13" s="33">
        <v>6</v>
      </c>
      <c r="J13" s="34">
        <v>13</v>
      </c>
      <c r="K13" s="20">
        <f t="shared" si="4"/>
        <v>0</v>
      </c>
      <c r="L13" s="20">
        <f t="shared" si="4"/>
        <v>1</v>
      </c>
      <c r="M13" s="20">
        <f t="shared" si="5"/>
        <v>-7</v>
      </c>
      <c r="N13" s="20">
        <f t="shared" si="6"/>
        <v>7</v>
      </c>
    </row>
    <row r="14" spans="1:14" ht="15" customHeight="1">
      <c r="A14" s="22" t="str">
        <f>'Scores speeldag 1'!A14</f>
        <v>Ronde 2 W3</v>
      </c>
      <c r="B14" s="35">
        <v>12</v>
      </c>
      <c r="C14" s="36">
        <v>13</v>
      </c>
      <c r="D14" s="23">
        <f t="shared" si="0"/>
        <v>0</v>
      </c>
      <c r="E14" s="23">
        <f t="shared" si="0"/>
        <v>1</v>
      </c>
      <c r="F14" s="23">
        <f t="shared" si="1"/>
        <v>-1</v>
      </c>
      <c r="G14" s="23">
        <f t="shared" si="2"/>
        <v>1</v>
      </c>
      <c r="H14" s="22" t="str">
        <f t="shared" si="3"/>
        <v>Ronde 2 W3</v>
      </c>
      <c r="I14" s="35">
        <v>13</v>
      </c>
      <c r="J14" s="36">
        <v>4</v>
      </c>
      <c r="K14" s="23">
        <f t="shared" si="4"/>
        <v>1</v>
      </c>
      <c r="L14" s="23">
        <f t="shared" si="4"/>
        <v>0</v>
      </c>
      <c r="M14" s="23">
        <f t="shared" si="5"/>
        <v>9</v>
      </c>
      <c r="N14" s="23">
        <f t="shared" si="6"/>
        <v>-9</v>
      </c>
    </row>
    <row r="15" spans="1:14" ht="15" customHeight="1">
      <c r="A15" s="19" t="str">
        <f>'Scores speeldag 1'!A15</f>
        <v>Ronde 3 W1</v>
      </c>
      <c r="B15" s="31">
        <v>13</v>
      </c>
      <c r="C15" s="32">
        <v>8</v>
      </c>
      <c r="D15" s="20">
        <f t="shared" si="0"/>
        <v>1</v>
      </c>
      <c r="E15" s="20">
        <f t="shared" si="0"/>
        <v>0</v>
      </c>
      <c r="F15" s="20">
        <f t="shared" si="1"/>
        <v>5</v>
      </c>
      <c r="G15" s="20">
        <f t="shared" si="2"/>
        <v>-5</v>
      </c>
      <c r="H15" s="19" t="str">
        <f t="shared" si="3"/>
        <v>Ronde 3 W1</v>
      </c>
      <c r="I15" s="31">
        <v>9</v>
      </c>
      <c r="J15" s="32">
        <v>13</v>
      </c>
      <c r="K15" s="20">
        <f t="shared" si="4"/>
        <v>0</v>
      </c>
      <c r="L15" s="20">
        <f t="shared" si="4"/>
        <v>1</v>
      </c>
      <c r="M15" s="20">
        <f t="shared" si="5"/>
        <v>-4</v>
      </c>
      <c r="N15" s="20">
        <f t="shared" si="6"/>
        <v>4</v>
      </c>
    </row>
    <row r="16" spans="1:14" ht="15" customHeight="1" thickBot="1">
      <c r="A16" s="24" t="str">
        <f>'Scores speeldag 1'!A16</f>
        <v>Ronde 3 W2</v>
      </c>
      <c r="B16" s="37">
        <v>8</v>
      </c>
      <c r="C16" s="38">
        <v>13</v>
      </c>
      <c r="D16" s="20">
        <f t="shared" si="0"/>
        <v>0</v>
      </c>
      <c r="E16" s="20">
        <f t="shared" si="0"/>
        <v>1</v>
      </c>
      <c r="F16" s="20">
        <f t="shared" si="1"/>
        <v>-5</v>
      </c>
      <c r="G16" s="20">
        <f t="shared" si="2"/>
        <v>5</v>
      </c>
      <c r="H16" s="24" t="str">
        <f t="shared" si="3"/>
        <v>Ronde 3 W2</v>
      </c>
      <c r="I16" s="37">
        <v>8</v>
      </c>
      <c r="J16" s="38">
        <v>13</v>
      </c>
      <c r="K16" s="20">
        <f t="shared" si="4"/>
        <v>0</v>
      </c>
      <c r="L16" s="20">
        <f t="shared" si="4"/>
        <v>1</v>
      </c>
      <c r="M16" s="20">
        <f t="shared" si="5"/>
        <v>-5</v>
      </c>
      <c r="N16" s="20">
        <f t="shared" si="6"/>
        <v>5</v>
      </c>
    </row>
    <row r="17" spans="1:14" ht="15" hidden="1" customHeight="1">
      <c r="A17" s="1" t="s">
        <v>29</v>
      </c>
      <c r="B17" s="20">
        <f t="shared" ref="B17:G17" si="7">SUM(B9:B16)</f>
        <v>89</v>
      </c>
      <c r="C17" s="20">
        <f t="shared" si="7"/>
        <v>73</v>
      </c>
      <c r="D17" s="20">
        <f t="shared" si="7"/>
        <v>4</v>
      </c>
      <c r="E17" s="20">
        <f t="shared" si="7"/>
        <v>4</v>
      </c>
      <c r="F17" s="20">
        <f t="shared" si="7"/>
        <v>16</v>
      </c>
      <c r="G17" s="20">
        <f t="shared" si="7"/>
        <v>-16</v>
      </c>
      <c r="H17" s="1" t="str">
        <f t="shared" si="3"/>
        <v>Totaal</v>
      </c>
      <c r="I17" s="20">
        <f t="shared" ref="I17:N17" si="8">SUM(I9:I16)</f>
        <v>68</v>
      </c>
      <c r="J17" s="20">
        <f t="shared" si="8"/>
        <v>94</v>
      </c>
      <c r="K17" s="20">
        <f t="shared" si="8"/>
        <v>2</v>
      </c>
      <c r="L17" s="20">
        <f t="shared" si="8"/>
        <v>6</v>
      </c>
      <c r="M17" s="20">
        <f t="shared" si="8"/>
        <v>-26</v>
      </c>
      <c r="N17" s="20">
        <f t="shared" si="8"/>
        <v>26</v>
      </c>
    </row>
    <row r="18" spans="1:14" ht="30" customHeight="1"/>
    <row r="19" spans="1:14" ht="20.100000000000001" customHeight="1" thickBot="1">
      <c r="A19" s="117" t="s">
        <v>39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</row>
    <row r="20" spans="1:14" ht="15" customHeight="1">
      <c r="A20" s="10"/>
      <c r="B20" s="11" t="s">
        <v>7</v>
      </c>
      <c r="C20" s="12" t="s">
        <v>10</v>
      </c>
      <c r="H20" s="10"/>
      <c r="I20" s="11" t="s">
        <v>8</v>
      </c>
      <c r="J20" s="12" t="s">
        <v>9</v>
      </c>
    </row>
    <row r="21" spans="1:14" ht="15" customHeight="1">
      <c r="A21" s="13"/>
      <c r="B21" s="14" t="str">
        <f ca="1">INDIRECT("Team"&amp;B20)</f>
        <v>Doetinchem 2</v>
      </c>
      <c r="C21" s="15" t="str">
        <f ca="1">INDIRECT("Team"&amp;C20)</f>
        <v>Zevenaar 3</v>
      </c>
      <c r="D21" s="9" t="str">
        <f>B20</f>
        <v>B1</v>
      </c>
      <c r="E21" s="9" t="str">
        <f>C20</f>
        <v>B4</v>
      </c>
      <c r="F21" s="9" t="str">
        <f>B20</f>
        <v>B1</v>
      </c>
      <c r="G21" s="9" t="str">
        <f>C20</f>
        <v>B4</v>
      </c>
      <c r="H21" s="13"/>
      <c r="I21" s="14" t="str">
        <f ca="1">INDIRECT("Team"&amp;I20)</f>
        <v>PCM 2</v>
      </c>
      <c r="J21" s="15" t="str">
        <f ca="1">INDIRECT("Team"&amp;J20)</f>
        <v>Brummen</v>
      </c>
      <c r="K21" s="9" t="str">
        <f>I20</f>
        <v>B2</v>
      </c>
      <c r="L21" s="9" t="str">
        <f>J20</f>
        <v>B3</v>
      </c>
      <c r="M21" s="9" t="str">
        <f>I20</f>
        <v>B2</v>
      </c>
      <c r="N21" s="9" t="str">
        <f>J20</f>
        <v>B3</v>
      </c>
    </row>
    <row r="22" spans="1:14" ht="15" customHeight="1">
      <c r="A22" s="16"/>
      <c r="B22" s="17"/>
      <c r="C22" s="18"/>
      <c r="D22" s="9" t="str">
        <f>D8</f>
        <v>W</v>
      </c>
      <c r="E22" s="9" t="str">
        <f>E8</f>
        <v>W</v>
      </c>
      <c r="F22" s="9" t="str">
        <f>F8</f>
        <v>P</v>
      </c>
      <c r="G22" s="9" t="str">
        <f>G8</f>
        <v>P</v>
      </c>
      <c r="H22" s="16"/>
      <c r="I22" s="17"/>
      <c r="J22" s="18"/>
      <c r="K22" s="9" t="str">
        <f>D22</f>
        <v>W</v>
      </c>
      <c r="L22" s="9" t="str">
        <f>E22</f>
        <v>W</v>
      </c>
      <c r="M22" s="9" t="str">
        <f>F22</f>
        <v>P</v>
      </c>
      <c r="N22" s="9" t="str">
        <f>G22</f>
        <v>P</v>
      </c>
    </row>
    <row r="23" spans="1:14" ht="15" customHeight="1">
      <c r="A23" s="19" t="str">
        <f t="shared" ref="A23:A31" si="9">A9</f>
        <v>Ronde 1 W1</v>
      </c>
      <c r="B23" s="31">
        <v>7</v>
      </c>
      <c r="C23" s="32">
        <v>13</v>
      </c>
      <c r="D23" s="20">
        <f t="shared" ref="D23:E30" si="10">IF(B23=13,1,0)</f>
        <v>0</v>
      </c>
      <c r="E23" s="20">
        <f t="shared" si="10"/>
        <v>1</v>
      </c>
      <c r="F23" s="20">
        <f t="shared" ref="F23:F30" si="11">B23-C23</f>
        <v>-6</v>
      </c>
      <c r="G23" s="20">
        <f t="shared" ref="G23:G30" si="12">C23-B23</f>
        <v>6</v>
      </c>
      <c r="H23" s="19" t="str">
        <f t="shared" ref="H23:H31" si="13">A23</f>
        <v>Ronde 1 W1</v>
      </c>
      <c r="I23" s="31">
        <v>13</v>
      </c>
      <c r="J23" s="32">
        <v>10</v>
      </c>
      <c r="K23" s="20">
        <f t="shared" ref="K23:L30" si="14">IF(I23=13,1,0)</f>
        <v>1</v>
      </c>
      <c r="L23" s="20">
        <f t="shared" si="14"/>
        <v>0</v>
      </c>
      <c r="M23" s="20">
        <f t="shared" ref="M23:M30" si="15">I23-J23</f>
        <v>3</v>
      </c>
      <c r="N23" s="20">
        <f t="shared" ref="N23:N30" si="16">J23-I23</f>
        <v>-3</v>
      </c>
    </row>
    <row r="24" spans="1:14" ht="15" customHeight="1">
      <c r="A24" s="21" t="str">
        <f t="shared" si="9"/>
        <v>Ronde 1 W2</v>
      </c>
      <c r="B24" s="33">
        <v>13</v>
      </c>
      <c r="C24" s="34">
        <v>12</v>
      </c>
      <c r="D24" s="20">
        <f t="shared" si="10"/>
        <v>1</v>
      </c>
      <c r="E24" s="20">
        <f t="shared" si="10"/>
        <v>0</v>
      </c>
      <c r="F24" s="20">
        <f t="shared" si="11"/>
        <v>1</v>
      </c>
      <c r="G24" s="20">
        <f t="shared" si="12"/>
        <v>-1</v>
      </c>
      <c r="H24" s="21" t="str">
        <f t="shared" si="13"/>
        <v>Ronde 1 W2</v>
      </c>
      <c r="I24" s="33">
        <v>8</v>
      </c>
      <c r="J24" s="34">
        <v>13</v>
      </c>
      <c r="K24" s="20">
        <f t="shared" si="14"/>
        <v>0</v>
      </c>
      <c r="L24" s="20">
        <f t="shared" si="14"/>
        <v>1</v>
      </c>
      <c r="M24" s="20">
        <f t="shared" si="15"/>
        <v>-5</v>
      </c>
      <c r="N24" s="20">
        <f t="shared" si="16"/>
        <v>5</v>
      </c>
    </row>
    <row r="25" spans="1:14" ht="15" customHeight="1">
      <c r="A25" s="22" t="str">
        <f t="shared" si="9"/>
        <v>Ronde 1 W3</v>
      </c>
      <c r="B25" s="35">
        <v>8</v>
      </c>
      <c r="C25" s="36">
        <v>13</v>
      </c>
      <c r="D25" s="23">
        <f t="shared" si="10"/>
        <v>0</v>
      </c>
      <c r="E25" s="23">
        <f t="shared" si="10"/>
        <v>1</v>
      </c>
      <c r="F25" s="23">
        <f t="shared" si="11"/>
        <v>-5</v>
      </c>
      <c r="G25" s="23">
        <f t="shared" si="12"/>
        <v>5</v>
      </c>
      <c r="H25" s="22" t="str">
        <f t="shared" si="13"/>
        <v>Ronde 1 W3</v>
      </c>
      <c r="I25" s="35">
        <v>13</v>
      </c>
      <c r="J25" s="36">
        <v>9</v>
      </c>
      <c r="K25" s="23">
        <f t="shared" si="14"/>
        <v>1</v>
      </c>
      <c r="L25" s="23">
        <f t="shared" si="14"/>
        <v>0</v>
      </c>
      <c r="M25" s="23">
        <f t="shared" si="15"/>
        <v>4</v>
      </c>
      <c r="N25" s="23">
        <f t="shared" si="16"/>
        <v>-4</v>
      </c>
    </row>
    <row r="26" spans="1:14" ht="15" customHeight="1">
      <c r="A26" s="19" t="str">
        <f t="shared" si="9"/>
        <v>Ronde 2 W1</v>
      </c>
      <c r="B26" s="31">
        <v>12</v>
      </c>
      <c r="C26" s="32">
        <v>13</v>
      </c>
      <c r="D26" s="20">
        <f t="shared" si="10"/>
        <v>0</v>
      </c>
      <c r="E26" s="20">
        <f t="shared" si="10"/>
        <v>1</v>
      </c>
      <c r="F26" s="20">
        <f t="shared" si="11"/>
        <v>-1</v>
      </c>
      <c r="G26" s="20">
        <f t="shared" si="12"/>
        <v>1</v>
      </c>
      <c r="H26" s="19" t="str">
        <f t="shared" si="13"/>
        <v>Ronde 2 W1</v>
      </c>
      <c r="I26" s="31">
        <v>13</v>
      </c>
      <c r="J26" s="32">
        <v>7</v>
      </c>
      <c r="K26" s="20">
        <f t="shared" si="14"/>
        <v>1</v>
      </c>
      <c r="L26" s="20">
        <f t="shared" si="14"/>
        <v>0</v>
      </c>
      <c r="M26" s="20">
        <f t="shared" si="15"/>
        <v>6</v>
      </c>
      <c r="N26" s="20">
        <f t="shared" si="16"/>
        <v>-6</v>
      </c>
    </row>
    <row r="27" spans="1:14" ht="15" customHeight="1">
      <c r="A27" s="21" t="str">
        <f t="shared" si="9"/>
        <v>Ronde 2 W2</v>
      </c>
      <c r="B27" s="33">
        <v>13</v>
      </c>
      <c r="C27" s="34">
        <v>8</v>
      </c>
      <c r="D27" s="20">
        <f t="shared" si="10"/>
        <v>1</v>
      </c>
      <c r="E27" s="20">
        <f t="shared" si="10"/>
        <v>0</v>
      </c>
      <c r="F27" s="20">
        <f t="shared" si="11"/>
        <v>5</v>
      </c>
      <c r="G27" s="20">
        <f t="shared" si="12"/>
        <v>-5</v>
      </c>
      <c r="H27" s="21" t="str">
        <f t="shared" si="13"/>
        <v>Ronde 2 W2</v>
      </c>
      <c r="I27" s="33">
        <v>13</v>
      </c>
      <c r="J27" s="34">
        <v>4</v>
      </c>
      <c r="K27" s="20">
        <f t="shared" si="14"/>
        <v>1</v>
      </c>
      <c r="L27" s="20">
        <f t="shared" si="14"/>
        <v>0</v>
      </c>
      <c r="M27" s="20">
        <f t="shared" si="15"/>
        <v>9</v>
      </c>
      <c r="N27" s="20">
        <f t="shared" si="16"/>
        <v>-9</v>
      </c>
    </row>
    <row r="28" spans="1:14" ht="15" customHeight="1">
      <c r="A28" s="22" t="str">
        <f t="shared" si="9"/>
        <v>Ronde 2 W3</v>
      </c>
      <c r="B28" s="35">
        <v>13</v>
      </c>
      <c r="C28" s="36">
        <v>8</v>
      </c>
      <c r="D28" s="23">
        <f t="shared" si="10"/>
        <v>1</v>
      </c>
      <c r="E28" s="23">
        <f t="shared" si="10"/>
        <v>0</v>
      </c>
      <c r="F28" s="23">
        <f t="shared" si="11"/>
        <v>5</v>
      </c>
      <c r="G28" s="23">
        <f t="shared" si="12"/>
        <v>-5</v>
      </c>
      <c r="H28" s="22" t="str">
        <f t="shared" si="13"/>
        <v>Ronde 2 W3</v>
      </c>
      <c r="I28" s="35">
        <v>13</v>
      </c>
      <c r="J28" s="36">
        <v>4</v>
      </c>
      <c r="K28" s="23">
        <f t="shared" si="14"/>
        <v>1</v>
      </c>
      <c r="L28" s="23">
        <f t="shared" si="14"/>
        <v>0</v>
      </c>
      <c r="M28" s="23">
        <f t="shared" si="15"/>
        <v>9</v>
      </c>
      <c r="N28" s="23">
        <f t="shared" si="16"/>
        <v>-9</v>
      </c>
    </row>
    <row r="29" spans="1:14" ht="15" customHeight="1">
      <c r="A29" s="19" t="str">
        <f t="shared" si="9"/>
        <v>Ronde 3 W1</v>
      </c>
      <c r="B29" s="31">
        <v>9</v>
      </c>
      <c r="C29" s="32">
        <v>13</v>
      </c>
      <c r="D29" s="20">
        <f t="shared" si="10"/>
        <v>0</v>
      </c>
      <c r="E29" s="20">
        <f t="shared" si="10"/>
        <v>1</v>
      </c>
      <c r="F29" s="20">
        <f t="shared" si="11"/>
        <v>-4</v>
      </c>
      <c r="G29" s="20">
        <f t="shared" si="12"/>
        <v>4</v>
      </c>
      <c r="H29" s="19" t="str">
        <f t="shared" si="13"/>
        <v>Ronde 3 W1</v>
      </c>
      <c r="I29" s="31">
        <v>13</v>
      </c>
      <c r="J29" s="32">
        <v>8</v>
      </c>
      <c r="K29" s="20">
        <f t="shared" si="14"/>
        <v>1</v>
      </c>
      <c r="L29" s="20">
        <f t="shared" si="14"/>
        <v>0</v>
      </c>
      <c r="M29" s="20">
        <f t="shared" si="15"/>
        <v>5</v>
      </c>
      <c r="N29" s="20">
        <f t="shared" si="16"/>
        <v>-5</v>
      </c>
    </row>
    <row r="30" spans="1:14" ht="15" customHeight="1" thickBot="1">
      <c r="A30" s="24" t="str">
        <f t="shared" si="9"/>
        <v>Ronde 3 W2</v>
      </c>
      <c r="B30" s="37">
        <v>5</v>
      </c>
      <c r="C30" s="38">
        <v>13</v>
      </c>
      <c r="D30" s="20">
        <f t="shared" si="10"/>
        <v>0</v>
      </c>
      <c r="E30" s="20">
        <f t="shared" si="10"/>
        <v>1</v>
      </c>
      <c r="F30" s="20">
        <f t="shared" si="11"/>
        <v>-8</v>
      </c>
      <c r="G30" s="20">
        <f t="shared" si="12"/>
        <v>8</v>
      </c>
      <c r="H30" s="24" t="str">
        <f t="shared" si="13"/>
        <v>Ronde 3 W2</v>
      </c>
      <c r="I30" s="37">
        <v>12</v>
      </c>
      <c r="J30" s="38">
        <v>13</v>
      </c>
      <c r="K30" s="20">
        <f t="shared" si="14"/>
        <v>0</v>
      </c>
      <c r="L30" s="20">
        <f t="shared" si="14"/>
        <v>1</v>
      </c>
      <c r="M30" s="20">
        <f t="shared" si="15"/>
        <v>-1</v>
      </c>
      <c r="N30" s="20">
        <f t="shared" si="16"/>
        <v>1</v>
      </c>
    </row>
    <row r="31" spans="1:14" ht="15" hidden="1" customHeight="1">
      <c r="A31" s="1" t="str">
        <f t="shared" si="9"/>
        <v>Totaal</v>
      </c>
      <c r="B31" s="20">
        <f t="shared" ref="B31:G31" si="17">SUM(B23:B30)</f>
        <v>80</v>
      </c>
      <c r="C31" s="20">
        <f t="shared" si="17"/>
        <v>93</v>
      </c>
      <c r="D31" s="20">
        <f t="shared" si="17"/>
        <v>3</v>
      </c>
      <c r="E31" s="20">
        <f t="shared" si="17"/>
        <v>5</v>
      </c>
      <c r="F31" s="20">
        <f t="shared" si="17"/>
        <v>-13</v>
      </c>
      <c r="G31" s="20">
        <f t="shared" si="17"/>
        <v>13</v>
      </c>
      <c r="H31" s="1" t="str">
        <f t="shared" si="13"/>
        <v>Totaal</v>
      </c>
      <c r="I31" s="20">
        <f t="shared" ref="I31:N31" si="18">SUM(I23:I30)</f>
        <v>98</v>
      </c>
      <c r="J31" s="20">
        <f t="shared" si="18"/>
        <v>68</v>
      </c>
      <c r="K31" s="20">
        <f t="shared" si="18"/>
        <v>6</v>
      </c>
      <c r="L31" s="20">
        <f t="shared" si="18"/>
        <v>2</v>
      </c>
      <c r="M31" s="20">
        <f t="shared" si="18"/>
        <v>30</v>
      </c>
      <c r="N31" s="20">
        <f t="shared" si="18"/>
        <v>-30</v>
      </c>
    </row>
    <row r="32" spans="1:14" ht="30" customHeight="1"/>
    <row r="33" spans="1:14" ht="20.100000000000001" customHeight="1" thickBot="1">
      <c r="A33" s="117" t="s">
        <v>40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</row>
    <row r="34" spans="1:14" ht="15" customHeight="1">
      <c r="A34" s="10"/>
      <c r="B34" s="11" t="s">
        <v>11</v>
      </c>
      <c r="C34" s="12" t="s">
        <v>14</v>
      </c>
      <c r="H34" s="10"/>
      <c r="I34" s="11" t="s">
        <v>12</v>
      </c>
      <c r="J34" s="12" t="s">
        <v>13</v>
      </c>
    </row>
    <row r="35" spans="1:14" ht="15" customHeight="1">
      <c r="A35" s="13"/>
      <c r="B35" s="14" t="str">
        <f ca="1">INDIRECT("Team"&amp;B34)</f>
        <v>PCM 1</v>
      </c>
      <c r="C35" s="15" t="str">
        <f ca="1">INDIRECT("Team"&amp;C34)</f>
        <v>Doetinchem 3</v>
      </c>
      <c r="D35" s="9" t="str">
        <f>B34</f>
        <v>C1</v>
      </c>
      <c r="E35" s="9" t="str">
        <f>C34</f>
        <v>C4</v>
      </c>
      <c r="F35" s="9" t="str">
        <f>B34</f>
        <v>C1</v>
      </c>
      <c r="G35" s="9" t="str">
        <f>C34</f>
        <v>C4</v>
      </c>
      <c r="H35" s="13"/>
      <c r="I35" s="14" t="str">
        <f ca="1">INDIRECT("Team"&amp;I34)</f>
        <v>Zevenaar 1</v>
      </c>
      <c r="J35" s="15" t="str">
        <f ca="1">INDIRECT("Team"&amp;J34)</f>
        <v>Lingewaard 2</v>
      </c>
      <c r="K35" s="9" t="str">
        <f>I34</f>
        <v>C2</v>
      </c>
      <c r="L35" s="9" t="str">
        <f>J34</f>
        <v>C3</v>
      </c>
      <c r="M35" s="9" t="str">
        <f>I34</f>
        <v>C2</v>
      </c>
      <c r="N35" s="9" t="str">
        <f>J34</f>
        <v>C3</v>
      </c>
    </row>
    <row r="36" spans="1:14" ht="15" customHeight="1">
      <c r="A36" s="16"/>
      <c r="B36" s="17"/>
      <c r="C36" s="18"/>
      <c r="D36" s="9" t="str">
        <f>D8</f>
        <v>W</v>
      </c>
      <c r="E36" s="9" t="str">
        <f>E8</f>
        <v>W</v>
      </c>
      <c r="F36" s="9" t="str">
        <f>F8</f>
        <v>P</v>
      </c>
      <c r="G36" s="9" t="str">
        <f>G8</f>
        <v>P</v>
      </c>
      <c r="H36" s="16"/>
      <c r="I36" s="17"/>
      <c r="J36" s="18"/>
      <c r="K36" s="9" t="str">
        <f>D36</f>
        <v>W</v>
      </c>
      <c r="L36" s="9" t="str">
        <f>E36</f>
        <v>W</v>
      </c>
      <c r="M36" s="9" t="str">
        <f>F36</f>
        <v>P</v>
      </c>
      <c r="N36" s="9" t="str">
        <f>G36</f>
        <v>P</v>
      </c>
    </row>
    <row r="37" spans="1:14" ht="15" customHeight="1">
      <c r="A37" s="19" t="str">
        <f t="shared" ref="A37:A45" si="19">A9</f>
        <v>Ronde 1 W1</v>
      </c>
      <c r="B37" s="31">
        <v>7</v>
      </c>
      <c r="C37" s="32">
        <v>13</v>
      </c>
      <c r="D37" s="20">
        <f t="shared" ref="D37:E44" si="20">IF(B37=13,1,0)</f>
        <v>0</v>
      </c>
      <c r="E37" s="20">
        <f t="shared" si="20"/>
        <v>1</v>
      </c>
      <c r="F37" s="20">
        <f t="shared" ref="F37:F44" si="21">B37-C37</f>
        <v>-6</v>
      </c>
      <c r="G37" s="20">
        <f t="shared" ref="G37:G44" si="22">C37-B37</f>
        <v>6</v>
      </c>
      <c r="H37" s="19" t="str">
        <f t="shared" ref="H37:H45" si="23">A37</f>
        <v>Ronde 1 W1</v>
      </c>
      <c r="I37" s="31">
        <v>6</v>
      </c>
      <c r="J37" s="32">
        <v>13</v>
      </c>
      <c r="K37" s="20">
        <f t="shared" ref="K37:L44" si="24">IF(I37=13,1,0)</f>
        <v>0</v>
      </c>
      <c r="L37" s="20">
        <f t="shared" si="24"/>
        <v>1</v>
      </c>
      <c r="M37" s="20">
        <f t="shared" ref="M37:M44" si="25">I37-J37</f>
        <v>-7</v>
      </c>
      <c r="N37" s="20">
        <f t="shared" ref="N37:N44" si="26">J37-I37</f>
        <v>7</v>
      </c>
    </row>
    <row r="38" spans="1:14" ht="15" customHeight="1">
      <c r="A38" s="21" t="str">
        <f t="shared" si="19"/>
        <v>Ronde 1 W2</v>
      </c>
      <c r="B38" s="33">
        <v>13</v>
      </c>
      <c r="C38" s="34">
        <v>1</v>
      </c>
      <c r="D38" s="20">
        <f t="shared" si="20"/>
        <v>1</v>
      </c>
      <c r="E38" s="20">
        <f t="shared" si="20"/>
        <v>0</v>
      </c>
      <c r="F38" s="20">
        <f t="shared" si="21"/>
        <v>12</v>
      </c>
      <c r="G38" s="20">
        <f t="shared" si="22"/>
        <v>-12</v>
      </c>
      <c r="H38" s="21" t="str">
        <f t="shared" si="23"/>
        <v>Ronde 1 W2</v>
      </c>
      <c r="I38" s="33">
        <v>13</v>
      </c>
      <c r="J38" s="34">
        <v>9</v>
      </c>
      <c r="K38" s="20">
        <f t="shared" si="24"/>
        <v>1</v>
      </c>
      <c r="L38" s="20">
        <f t="shared" si="24"/>
        <v>0</v>
      </c>
      <c r="M38" s="20">
        <f t="shared" si="25"/>
        <v>4</v>
      </c>
      <c r="N38" s="20">
        <f t="shared" si="26"/>
        <v>-4</v>
      </c>
    </row>
    <row r="39" spans="1:14" ht="15" customHeight="1">
      <c r="A39" s="22" t="str">
        <f t="shared" si="19"/>
        <v>Ronde 1 W3</v>
      </c>
      <c r="B39" s="35">
        <v>13</v>
      </c>
      <c r="C39" s="36">
        <v>11</v>
      </c>
      <c r="D39" s="23">
        <f t="shared" si="20"/>
        <v>1</v>
      </c>
      <c r="E39" s="23">
        <f t="shared" si="20"/>
        <v>0</v>
      </c>
      <c r="F39" s="23">
        <f t="shared" si="21"/>
        <v>2</v>
      </c>
      <c r="G39" s="23">
        <f t="shared" si="22"/>
        <v>-2</v>
      </c>
      <c r="H39" s="22" t="str">
        <f t="shared" si="23"/>
        <v>Ronde 1 W3</v>
      </c>
      <c r="I39" s="35">
        <v>6</v>
      </c>
      <c r="J39" s="36">
        <v>13</v>
      </c>
      <c r="K39" s="23">
        <f t="shared" si="24"/>
        <v>0</v>
      </c>
      <c r="L39" s="23">
        <f t="shared" si="24"/>
        <v>1</v>
      </c>
      <c r="M39" s="23">
        <f t="shared" si="25"/>
        <v>-7</v>
      </c>
      <c r="N39" s="23">
        <f t="shared" si="26"/>
        <v>7</v>
      </c>
    </row>
    <row r="40" spans="1:14" ht="15" customHeight="1">
      <c r="A40" s="19" t="str">
        <f t="shared" si="19"/>
        <v>Ronde 2 W1</v>
      </c>
      <c r="B40" s="31">
        <v>6</v>
      </c>
      <c r="C40" s="32">
        <v>13</v>
      </c>
      <c r="D40" s="20">
        <f t="shared" si="20"/>
        <v>0</v>
      </c>
      <c r="E40" s="20">
        <f t="shared" si="20"/>
        <v>1</v>
      </c>
      <c r="F40" s="20">
        <f t="shared" si="21"/>
        <v>-7</v>
      </c>
      <c r="G40" s="20">
        <f t="shared" si="22"/>
        <v>7</v>
      </c>
      <c r="H40" s="19" t="str">
        <f t="shared" si="23"/>
        <v>Ronde 2 W1</v>
      </c>
      <c r="I40" s="31">
        <v>8</v>
      </c>
      <c r="J40" s="32">
        <v>13</v>
      </c>
      <c r="K40" s="20">
        <f t="shared" si="24"/>
        <v>0</v>
      </c>
      <c r="L40" s="20">
        <f t="shared" si="24"/>
        <v>1</v>
      </c>
      <c r="M40" s="20">
        <f t="shared" si="25"/>
        <v>-5</v>
      </c>
      <c r="N40" s="20">
        <f t="shared" si="26"/>
        <v>5</v>
      </c>
    </row>
    <row r="41" spans="1:14" ht="15" customHeight="1">
      <c r="A41" s="21" t="str">
        <f t="shared" si="19"/>
        <v>Ronde 2 W2</v>
      </c>
      <c r="B41" s="33">
        <v>13</v>
      </c>
      <c r="C41" s="34">
        <v>7</v>
      </c>
      <c r="D41" s="20">
        <f t="shared" si="20"/>
        <v>1</v>
      </c>
      <c r="E41" s="20">
        <f t="shared" si="20"/>
        <v>0</v>
      </c>
      <c r="F41" s="20">
        <f t="shared" si="21"/>
        <v>6</v>
      </c>
      <c r="G41" s="20">
        <f t="shared" si="22"/>
        <v>-6</v>
      </c>
      <c r="H41" s="21" t="str">
        <f t="shared" si="23"/>
        <v>Ronde 2 W2</v>
      </c>
      <c r="I41" s="33">
        <v>8</v>
      </c>
      <c r="J41" s="34">
        <v>13</v>
      </c>
      <c r="K41" s="20">
        <f t="shared" si="24"/>
        <v>0</v>
      </c>
      <c r="L41" s="20">
        <f t="shared" si="24"/>
        <v>1</v>
      </c>
      <c r="M41" s="20">
        <f t="shared" si="25"/>
        <v>-5</v>
      </c>
      <c r="N41" s="20">
        <f t="shared" si="26"/>
        <v>5</v>
      </c>
    </row>
    <row r="42" spans="1:14" ht="15" customHeight="1">
      <c r="A42" s="22" t="str">
        <f t="shared" si="19"/>
        <v>Ronde 2 W3</v>
      </c>
      <c r="B42" s="35">
        <v>4</v>
      </c>
      <c r="C42" s="36">
        <v>13</v>
      </c>
      <c r="D42" s="23">
        <f t="shared" si="20"/>
        <v>0</v>
      </c>
      <c r="E42" s="23">
        <f t="shared" si="20"/>
        <v>1</v>
      </c>
      <c r="F42" s="23">
        <f t="shared" si="21"/>
        <v>-9</v>
      </c>
      <c r="G42" s="23">
        <f t="shared" si="22"/>
        <v>9</v>
      </c>
      <c r="H42" s="22" t="str">
        <f t="shared" si="23"/>
        <v>Ronde 2 W3</v>
      </c>
      <c r="I42" s="35">
        <v>8</v>
      </c>
      <c r="J42" s="36">
        <v>13</v>
      </c>
      <c r="K42" s="23">
        <f t="shared" si="24"/>
        <v>0</v>
      </c>
      <c r="L42" s="23">
        <f t="shared" si="24"/>
        <v>1</v>
      </c>
      <c r="M42" s="23">
        <f t="shared" si="25"/>
        <v>-5</v>
      </c>
      <c r="N42" s="23">
        <f t="shared" si="26"/>
        <v>5</v>
      </c>
    </row>
    <row r="43" spans="1:14" ht="15" customHeight="1">
      <c r="A43" s="19" t="str">
        <f t="shared" si="19"/>
        <v>Ronde 3 W1</v>
      </c>
      <c r="B43" s="31">
        <v>12</v>
      </c>
      <c r="C43" s="32">
        <v>13</v>
      </c>
      <c r="D43" s="20">
        <f t="shared" si="20"/>
        <v>0</v>
      </c>
      <c r="E43" s="20">
        <f t="shared" si="20"/>
        <v>1</v>
      </c>
      <c r="F43" s="20">
        <f t="shared" si="21"/>
        <v>-1</v>
      </c>
      <c r="G43" s="20">
        <f t="shared" si="22"/>
        <v>1</v>
      </c>
      <c r="H43" s="19" t="str">
        <f t="shared" si="23"/>
        <v>Ronde 3 W1</v>
      </c>
      <c r="I43" s="31">
        <v>4</v>
      </c>
      <c r="J43" s="32">
        <v>13</v>
      </c>
      <c r="K43" s="20">
        <f t="shared" si="24"/>
        <v>0</v>
      </c>
      <c r="L43" s="20">
        <f t="shared" si="24"/>
        <v>1</v>
      </c>
      <c r="M43" s="20">
        <f t="shared" si="25"/>
        <v>-9</v>
      </c>
      <c r="N43" s="20">
        <f t="shared" si="26"/>
        <v>9</v>
      </c>
    </row>
    <row r="44" spans="1:14" ht="15" customHeight="1" thickBot="1">
      <c r="A44" s="24" t="str">
        <f t="shared" si="19"/>
        <v>Ronde 3 W2</v>
      </c>
      <c r="B44" s="37">
        <v>13</v>
      </c>
      <c r="C44" s="38">
        <v>11</v>
      </c>
      <c r="D44" s="20">
        <f t="shared" si="20"/>
        <v>1</v>
      </c>
      <c r="E44" s="20">
        <f t="shared" si="20"/>
        <v>0</v>
      </c>
      <c r="F44" s="20">
        <f t="shared" si="21"/>
        <v>2</v>
      </c>
      <c r="G44" s="20">
        <f t="shared" si="22"/>
        <v>-2</v>
      </c>
      <c r="H44" s="24" t="str">
        <f t="shared" si="23"/>
        <v>Ronde 3 W2</v>
      </c>
      <c r="I44" s="37">
        <v>12</v>
      </c>
      <c r="J44" s="38">
        <v>13</v>
      </c>
      <c r="K44" s="20">
        <f t="shared" si="24"/>
        <v>0</v>
      </c>
      <c r="L44" s="20">
        <f t="shared" si="24"/>
        <v>1</v>
      </c>
      <c r="M44" s="20">
        <f t="shared" si="25"/>
        <v>-1</v>
      </c>
      <c r="N44" s="20">
        <f t="shared" si="26"/>
        <v>1</v>
      </c>
    </row>
    <row r="45" spans="1:14" ht="15" hidden="1" customHeight="1">
      <c r="A45" s="1" t="str">
        <f t="shared" si="19"/>
        <v>Totaal</v>
      </c>
      <c r="B45" s="20">
        <f t="shared" ref="B45:G45" si="27">SUM(B37:B44)</f>
        <v>81</v>
      </c>
      <c r="C45" s="20">
        <f t="shared" si="27"/>
        <v>82</v>
      </c>
      <c r="D45" s="20">
        <f t="shared" si="27"/>
        <v>4</v>
      </c>
      <c r="E45" s="20">
        <f t="shared" si="27"/>
        <v>4</v>
      </c>
      <c r="F45" s="20">
        <f t="shared" si="27"/>
        <v>-1</v>
      </c>
      <c r="G45" s="20">
        <f t="shared" si="27"/>
        <v>1</v>
      </c>
      <c r="H45" s="1" t="str">
        <f t="shared" si="23"/>
        <v>Totaal</v>
      </c>
      <c r="I45" s="20">
        <f t="shared" ref="I45:N45" si="28">SUM(I37:I44)</f>
        <v>65</v>
      </c>
      <c r="J45" s="20">
        <f t="shared" si="28"/>
        <v>100</v>
      </c>
      <c r="K45" s="20">
        <f t="shared" si="28"/>
        <v>1</v>
      </c>
      <c r="L45" s="20">
        <f t="shared" si="28"/>
        <v>7</v>
      </c>
      <c r="M45" s="20">
        <f t="shared" si="28"/>
        <v>-35</v>
      </c>
      <c r="N45" s="20">
        <f t="shared" si="28"/>
        <v>35</v>
      </c>
    </row>
    <row r="46" spans="1:14" ht="30" customHeight="1"/>
  </sheetData>
  <sheetProtection sheet="1" objects="1" scenarios="1"/>
  <mergeCells count="6">
    <mergeCell ref="A1:J1"/>
    <mergeCell ref="A19:N19"/>
    <mergeCell ref="A33:N33"/>
    <mergeCell ref="A2:N2"/>
    <mergeCell ref="A3:N3"/>
    <mergeCell ref="A5:N5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6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38</vt:i4>
      </vt:variant>
    </vt:vector>
  </HeadingPairs>
  <TitlesOfParts>
    <vt:vector size="51" baseType="lpstr">
      <vt:lpstr>Stamgegevens</vt:lpstr>
      <vt:lpstr>Speelschema</vt:lpstr>
      <vt:lpstr>Scores speeldag 1</vt:lpstr>
      <vt:lpstr>Stand speeldag 1 - Poule A</vt:lpstr>
      <vt:lpstr>Dagprijs speeldag 1</vt:lpstr>
      <vt:lpstr>Scores speeldag 2</vt:lpstr>
      <vt:lpstr>Stand speeldag 2 - Poule A</vt:lpstr>
      <vt:lpstr>Dagprijs speeldag 2</vt:lpstr>
      <vt:lpstr>Scores speeldag 3</vt:lpstr>
      <vt:lpstr>Stand speeldag 3 - Poule A</vt:lpstr>
      <vt:lpstr>Dagprijs speeldag 3</vt:lpstr>
      <vt:lpstr>Totaalstand</vt:lpstr>
      <vt:lpstr>Eindstand</vt:lpstr>
      <vt:lpstr>'Dagprijs speeldag 1'!Afdrukbereik</vt:lpstr>
      <vt:lpstr>'Dagprijs speeldag 2'!Afdrukbereik</vt:lpstr>
      <vt:lpstr>'Dagprijs speeldag 3'!Afdrukbereik</vt:lpstr>
      <vt:lpstr>Eindstand!Afdrukbereik</vt:lpstr>
      <vt:lpstr>'Scores speeldag 1'!Afdrukbereik</vt:lpstr>
      <vt:lpstr>'Scores speeldag 2'!Afdrukbereik</vt:lpstr>
      <vt:lpstr>'Scores speeldag 3'!Afdrukbereik</vt:lpstr>
      <vt:lpstr>Speelschema!Afdrukbereik</vt:lpstr>
      <vt:lpstr>Stamgegevens!Afdrukbereik</vt:lpstr>
      <vt:lpstr>'Stand speeldag 1 - Poule A'!Afdrukbereik</vt:lpstr>
      <vt:lpstr>'Stand speeldag 2 - Poule A'!Afdrukbereik</vt:lpstr>
      <vt:lpstr>'Stand speeldag 3 - Poule A'!Afdrukbereik</vt:lpstr>
      <vt:lpstr>Totaalstand!Afdrukbereik</vt:lpstr>
      <vt:lpstr>Datum1</vt:lpstr>
      <vt:lpstr>Datum2</vt:lpstr>
      <vt:lpstr>Datum3</vt:lpstr>
      <vt:lpstr>Datum4</vt:lpstr>
      <vt:lpstr>Datum5</vt:lpstr>
      <vt:lpstr>Datum6</vt:lpstr>
      <vt:lpstr>Jaar</vt:lpstr>
      <vt:lpstr>Lokatie1</vt:lpstr>
      <vt:lpstr>Lokatie2</vt:lpstr>
      <vt:lpstr>Lokatie3</vt:lpstr>
      <vt:lpstr>Lokatie4</vt:lpstr>
      <vt:lpstr>Lokatie5</vt:lpstr>
      <vt:lpstr>Lokatie6</vt:lpstr>
      <vt:lpstr>TeamA1</vt:lpstr>
      <vt:lpstr>TeamA2</vt:lpstr>
      <vt:lpstr>TeamA3</vt:lpstr>
      <vt:lpstr>TeamA4</vt:lpstr>
      <vt:lpstr>TeamB1</vt:lpstr>
      <vt:lpstr>TeamB2</vt:lpstr>
      <vt:lpstr>TeamB3</vt:lpstr>
      <vt:lpstr>TeamB4</vt:lpstr>
      <vt:lpstr>TeamC1</vt:lpstr>
      <vt:lpstr>TeamC2</vt:lpstr>
      <vt:lpstr>TeamC3</vt:lpstr>
      <vt:lpstr>TeamC4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Bisselink</dc:creator>
  <cp:lastModifiedBy>bastiaan</cp:lastModifiedBy>
  <cp:lastPrinted>2011-03-04T08:12:25Z</cp:lastPrinted>
  <dcterms:created xsi:type="dcterms:W3CDTF">2011-02-04T19:14:33Z</dcterms:created>
  <dcterms:modified xsi:type="dcterms:W3CDTF">2016-06-13T16:28:56Z</dcterms:modified>
</cp:coreProperties>
</file>